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76_MVJ_Zateplení půd. prostoru\01 Výzva k podání nabídek\"/>
    </mc:Choice>
  </mc:AlternateContent>
  <bookViews>
    <workbookView xWindow="-28920" yWindow="-120" windowWidth="29040" windowHeight="15840" activeTab="2"/>
  </bookViews>
  <sheets>
    <sheet name="Rekapitulace stavby" sheetId="1" r:id="rId1"/>
    <sheet name="01 - Stavební část" sheetId="2" r:id="rId2"/>
    <sheet name="02 - Silnoproud a EPS" sheetId="3" r:id="rId3"/>
  </sheets>
  <definedNames>
    <definedName name="_xlnm._FilterDatabase" localSheetId="1" hidden="1">'01 - Stavební část'!$C$130:$K$244</definedName>
    <definedName name="_xlnm.Print_Titles" localSheetId="1">'01 - Stavební část'!$130:$130</definedName>
    <definedName name="_xlnm.Print_Titles" localSheetId="0">'Rekapitulace stavby'!$92:$92</definedName>
    <definedName name="_xlnm.Print_Area" localSheetId="1">'01 - Stavební část'!$C$4:$J$76,'01 - Stavební část'!$C$82:$J$112,'01 - Stavební část'!$C$118:$K$244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H31" i="3" l="1"/>
  <c r="H23" i="3"/>
  <c r="H16" i="3"/>
  <c r="F41" i="3"/>
  <c r="F30" i="3"/>
  <c r="H28" i="3"/>
  <c r="F14" i="3"/>
  <c r="H14" i="3"/>
  <c r="H13" i="3"/>
  <c r="H12" i="3"/>
  <c r="F12" i="3"/>
  <c r="F13" i="3"/>
  <c r="F15" i="3"/>
  <c r="H15" i="3"/>
  <c r="H22" i="3"/>
  <c r="H24" i="3" s="1"/>
  <c r="F22" i="3"/>
  <c r="F40" i="3" l="1"/>
  <c r="F39" i="3"/>
  <c r="F38" i="3"/>
  <c r="F37" i="3"/>
  <c r="F36" i="3"/>
  <c r="F35" i="3"/>
  <c r="H6" i="3" s="1"/>
  <c r="F29" i="3"/>
  <c r="H30" i="3"/>
  <c r="F28" i="3"/>
  <c r="F27" i="3"/>
  <c r="F21" i="3"/>
  <c r="F20" i="3"/>
  <c r="H17" i="3"/>
  <c r="B6" i="3"/>
  <c r="B5" i="3"/>
  <c r="B4" i="3"/>
  <c r="B3" i="3"/>
  <c r="J37" i="2"/>
  <c r="J36" i="2"/>
  <c r="AY95" i="1"/>
  <c r="J35" i="2"/>
  <c r="AX95" i="1" s="1"/>
  <c r="BI244" i="2"/>
  <c r="BH244" i="2"/>
  <c r="BG244" i="2"/>
  <c r="BF244" i="2"/>
  <c r="T244" i="2"/>
  <c r="T243" i="2" s="1"/>
  <c r="R244" i="2"/>
  <c r="R243" i="2"/>
  <c r="P244" i="2"/>
  <c r="P243" i="2" s="1"/>
  <c r="BI242" i="2"/>
  <c r="BH242" i="2"/>
  <c r="BG242" i="2"/>
  <c r="BF242" i="2"/>
  <c r="T242" i="2"/>
  <c r="T241" i="2"/>
  <c r="R242" i="2"/>
  <c r="R241" i="2" s="1"/>
  <c r="P242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T221" i="2"/>
  <c r="R222" i="2"/>
  <c r="R221" i="2" s="1"/>
  <c r="P222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T173" i="2" s="1"/>
  <c r="R174" i="2"/>
  <c r="R173" i="2"/>
  <c r="P174" i="2"/>
  <c r="P173" i="2" s="1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128" i="2" s="1"/>
  <c r="J17" i="2"/>
  <c r="J12" i="2"/>
  <c r="J89" i="2" s="1"/>
  <c r="E7" i="2"/>
  <c r="E121" i="2" s="1"/>
  <c r="L90" i="1"/>
  <c r="AM90" i="1"/>
  <c r="AM89" i="1"/>
  <c r="L89" i="1"/>
  <c r="AM87" i="1"/>
  <c r="L87" i="1"/>
  <c r="L85" i="1"/>
  <c r="L84" i="1"/>
  <c r="J219" i="2"/>
  <c r="BK210" i="2"/>
  <c r="BK205" i="2"/>
  <c r="J186" i="2"/>
  <c r="J154" i="2"/>
  <c r="BK141" i="2"/>
  <c r="J242" i="2"/>
  <c r="J222" i="2"/>
  <c r="J185" i="2"/>
  <c r="BK154" i="2"/>
  <c r="J146" i="2"/>
  <c r="J244" i="2"/>
  <c r="BK234" i="2"/>
  <c r="J206" i="2"/>
  <c r="BK186" i="2"/>
  <c r="BK168" i="2"/>
  <c r="J147" i="2"/>
  <c r="BK238" i="2"/>
  <c r="J214" i="2"/>
  <c r="BK206" i="2"/>
  <c r="J194" i="2"/>
  <c r="BK152" i="2"/>
  <c r="J135" i="2"/>
  <c r="J233" i="2"/>
  <c r="J205" i="2"/>
  <c r="J182" i="2"/>
  <c r="J168" i="2"/>
  <c r="BK147" i="2"/>
  <c r="BK235" i="2"/>
  <c r="J224" i="2"/>
  <c r="BK203" i="2"/>
  <c r="J157" i="2"/>
  <c r="BK138" i="2"/>
  <c r="BK224" i="2"/>
  <c r="BK219" i="2"/>
  <c r="BK211" i="2"/>
  <c r="J200" i="2"/>
  <c r="J188" i="2"/>
  <c r="J152" i="2"/>
  <c r="J141" i="2"/>
  <c r="BK135" i="2"/>
  <c r="J235" i="2"/>
  <c r="J211" i="2"/>
  <c r="J203" i="2"/>
  <c r="J180" i="2"/>
  <c r="J172" i="2"/>
  <c r="J150" i="2"/>
  <c r="BK228" i="2"/>
  <c r="BK204" i="2"/>
  <c r="J170" i="2"/>
  <c r="BK153" i="2"/>
  <c r="BK134" i="2"/>
  <c r="J240" i="2"/>
  <c r="J229" i="2"/>
  <c r="J215" i="2"/>
  <c r="BK200" i="2"/>
  <c r="BK185" i="2"/>
  <c r="J149" i="2"/>
  <c r="J137" i="2"/>
  <c r="BK242" i="2"/>
  <c r="BK240" i="2"/>
  <c r="J239" i="2"/>
  <c r="J234" i="2"/>
  <c r="BK229" i="2"/>
  <c r="J220" i="2"/>
  <c r="BK214" i="2"/>
  <c r="J204" i="2"/>
  <c r="BK198" i="2"/>
  <c r="BK182" i="2"/>
  <c r="BK170" i="2"/>
  <c r="J148" i="2"/>
  <c r="J138" i="2"/>
  <c r="BK244" i="2"/>
  <c r="BK209" i="2"/>
  <c r="J198" i="2"/>
  <c r="J176" i="2"/>
  <c r="J153" i="2"/>
  <c r="BK137" i="2"/>
  <c r="J238" i="2"/>
  <c r="BK220" i="2"/>
  <c r="BK180" i="2"/>
  <c r="BK157" i="2"/>
  <c r="BK148" i="2"/>
  <c r="AS94" i="1"/>
  <c r="BK239" i="2"/>
  <c r="J228" i="2"/>
  <c r="J209" i="2"/>
  <c r="BK188" i="2"/>
  <c r="BK172" i="2"/>
  <c r="BK150" i="2"/>
  <c r="BK233" i="2"/>
  <c r="BK222" i="2"/>
  <c r="BK215" i="2"/>
  <c r="J210" i="2"/>
  <c r="BK194" i="2"/>
  <c r="BK176" i="2"/>
  <c r="BK149" i="2"/>
  <c r="BK146" i="2"/>
  <c r="J134" i="2"/>
  <c r="H4" i="3" l="1"/>
  <c r="H32" i="3"/>
  <c r="H5" i="3" s="1"/>
  <c r="H3" i="3"/>
  <c r="P133" i="2"/>
  <c r="T133" i="2"/>
  <c r="T132" i="2" s="1"/>
  <c r="R136" i="2"/>
  <c r="P145" i="2"/>
  <c r="BK156" i="2"/>
  <c r="J156" i="2" s="1"/>
  <c r="J102" i="2" s="1"/>
  <c r="R156" i="2"/>
  <c r="T175" i="2"/>
  <c r="BK133" i="2"/>
  <c r="R133" i="2"/>
  <c r="P136" i="2"/>
  <c r="BK145" i="2"/>
  <c r="J145" i="2" s="1"/>
  <c r="J100" i="2" s="1"/>
  <c r="R145" i="2"/>
  <c r="P156" i="2"/>
  <c r="BK175" i="2"/>
  <c r="J175" i="2"/>
  <c r="J104" i="2" s="1"/>
  <c r="R175" i="2"/>
  <c r="P199" i="2"/>
  <c r="R199" i="2"/>
  <c r="BK223" i="2"/>
  <c r="J223" i="2" s="1"/>
  <c r="J107" i="2" s="1"/>
  <c r="R223" i="2"/>
  <c r="BK237" i="2"/>
  <c r="J237" i="2" s="1"/>
  <c r="J109" i="2" s="1"/>
  <c r="R237" i="2"/>
  <c r="R236" i="2" s="1"/>
  <c r="BK136" i="2"/>
  <c r="J136" i="2" s="1"/>
  <c r="J99" i="2" s="1"/>
  <c r="T136" i="2"/>
  <c r="T145" i="2"/>
  <c r="T156" i="2"/>
  <c r="P175" i="2"/>
  <c r="BK199" i="2"/>
  <c r="J199" i="2" s="1"/>
  <c r="J105" i="2" s="1"/>
  <c r="T199" i="2"/>
  <c r="P223" i="2"/>
  <c r="T223" i="2"/>
  <c r="P237" i="2"/>
  <c r="P236" i="2"/>
  <c r="T237" i="2"/>
  <c r="T236" i="2" s="1"/>
  <c r="BK221" i="2"/>
  <c r="J221" i="2" s="1"/>
  <c r="J106" i="2" s="1"/>
  <c r="BK241" i="2"/>
  <c r="J241" i="2" s="1"/>
  <c r="J110" i="2" s="1"/>
  <c r="BK243" i="2"/>
  <c r="J243" i="2" s="1"/>
  <c r="J111" i="2" s="1"/>
  <c r="J125" i="2"/>
  <c r="BE157" i="2"/>
  <c r="BE172" i="2"/>
  <c r="BE185" i="2"/>
  <c r="BE205" i="2"/>
  <c r="BE228" i="2"/>
  <c r="BE234" i="2"/>
  <c r="BE235" i="2"/>
  <c r="BE238" i="2"/>
  <c r="F92" i="2"/>
  <c r="BE134" i="2"/>
  <c r="BE141" i="2"/>
  <c r="BE152" i="2"/>
  <c r="BE153" i="2"/>
  <c r="BE170" i="2"/>
  <c r="BE176" i="2"/>
  <c r="BE180" i="2"/>
  <c r="BE204" i="2"/>
  <c r="BE209" i="2"/>
  <c r="BE211" i="2"/>
  <c r="BE233" i="2"/>
  <c r="E85" i="2"/>
  <c r="BE135" i="2"/>
  <c r="BE137" i="2"/>
  <c r="BE138" i="2"/>
  <c r="BE149" i="2"/>
  <c r="BE150" i="2"/>
  <c r="BE186" i="2"/>
  <c r="BE188" i="2"/>
  <c r="BE194" i="2"/>
  <c r="BE200" i="2"/>
  <c r="BE206" i="2"/>
  <c r="BE210" i="2"/>
  <c r="BE214" i="2"/>
  <c r="BE215" i="2"/>
  <c r="BE224" i="2"/>
  <c r="BE239" i="2"/>
  <c r="BE240" i="2"/>
  <c r="BE146" i="2"/>
  <c r="BE147" i="2"/>
  <c r="BE148" i="2"/>
  <c r="BE154" i="2"/>
  <c r="BE168" i="2"/>
  <c r="BE182" i="2"/>
  <c r="BE198" i="2"/>
  <c r="BE203" i="2"/>
  <c r="BE219" i="2"/>
  <c r="BE220" i="2"/>
  <c r="BE222" i="2"/>
  <c r="BE229" i="2"/>
  <c r="BE242" i="2"/>
  <c r="BE244" i="2"/>
  <c r="F36" i="2"/>
  <c r="BC95" i="1" s="1"/>
  <c r="BC94" i="1" s="1"/>
  <c r="W32" i="1" s="1"/>
  <c r="J34" i="2"/>
  <c r="AW95" i="1" s="1"/>
  <c r="F35" i="2"/>
  <c r="BB95" i="1" s="1"/>
  <c r="BB94" i="1" s="1"/>
  <c r="W31" i="1" s="1"/>
  <c r="F34" i="2"/>
  <c r="BA95" i="1" s="1"/>
  <c r="BA94" i="1" s="1"/>
  <c r="W30" i="1" s="1"/>
  <c r="F37" i="2"/>
  <c r="BD95" i="1" s="1"/>
  <c r="BD94" i="1" s="1"/>
  <c r="W33" i="1" s="1"/>
  <c r="H7" i="3" l="1"/>
  <c r="I174" i="2" s="1"/>
  <c r="BK174" i="2" s="1"/>
  <c r="BK173" i="2" s="1"/>
  <c r="R132" i="2"/>
  <c r="R155" i="2"/>
  <c r="T155" i="2"/>
  <c r="T131" i="2" s="1"/>
  <c r="P155" i="2"/>
  <c r="P131" i="2" s="1"/>
  <c r="AU95" i="1" s="1"/>
  <c r="AU94" i="1" s="1"/>
  <c r="BK132" i="2"/>
  <c r="P132" i="2"/>
  <c r="J133" i="2"/>
  <c r="J98" i="2"/>
  <c r="BK236" i="2"/>
  <c r="J236" i="2" s="1"/>
  <c r="J108" i="2" s="1"/>
  <c r="AX94" i="1"/>
  <c r="AW94" i="1"/>
  <c r="AK30" i="1" s="1"/>
  <c r="AY94" i="1"/>
  <c r="J173" i="2" l="1"/>
  <c r="J103" i="2" s="1"/>
  <c r="BK155" i="2"/>
  <c r="J155" i="2" s="1"/>
  <c r="J101" i="2" s="1"/>
  <c r="J174" i="2"/>
  <c r="BE174" i="2" s="1"/>
  <c r="J33" i="2" s="1"/>
  <c r="AV95" i="1" s="1"/>
  <c r="AT95" i="1" s="1"/>
  <c r="R131" i="2"/>
  <c r="J132" i="2"/>
  <c r="J97" i="2"/>
  <c r="F33" i="2" l="1"/>
  <c r="AZ95" i="1" s="1"/>
  <c r="AZ94" i="1" s="1"/>
  <c r="AV94" i="1" s="1"/>
  <c r="AK29" i="1" s="1"/>
  <c r="BK131" i="2"/>
  <c r="J131" i="2" s="1"/>
  <c r="J96" i="2" s="1"/>
  <c r="AT94" i="1" l="1"/>
  <c r="W29" i="1"/>
  <c r="J30" i="2"/>
  <c r="AG95" i="1" s="1"/>
  <c r="AN95" i="1" s="1"/>
  <c r="AG94" i="1" l="1"/>
  <c r="J39" i="2"/>
  <c r="AK26" i="1" l="1"/>
  <c r="AK35" i="1" s="1"/>
  <c r="AN94" i="1"/>
</calcChain>
</file>

<file path=xl/comments1.xml><?xml version="1.0" encoding="utf-8"?>
<comments xmlns="http://schemas.openxmlformats.org/spreadsheetml/2006/main">
  <authors>
    <author xml:space="preserve"> </author>
  </authors>
  <commentList>
    <comment ref="D15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22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30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41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sharedStrings.xml><?xml version="1.0" encoding="utf-8"?>
<sst xmlns="http://schemas.openxmlformats.org/spreadsheetml/2006/main" count="1624" uniqueCount="420">
  <si>
    <t>Export Komplet</t>
  </si>
  <si>
    <t/>
  </si>
  <si>
    <t>2.0</t>
  </si>
  <si>
    <t>ZAMOK</t>
  </si>
  <si>
    <t>False</t>
  </si>
  <si>
    <t>{dbe72d38-2775-43a2-a19a-7a41c2107625}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</si>
  <si>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</si>
  <si>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</si>
  <si>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</si>
  <si>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</si>
  <si>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</si>
  <si>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</si>
  <si>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</si>
  <si>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</si>
  <si>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2024-02-05</t>
  </si>
  <si>
    <t>Stavba:</t>
  </si>
  <si>
    <t>Stavební úpravy podkroví objektu Masarykovo náměstí 58, Jihlava</t>
  </si>
  <si>
    <t>KSO:</t>
  </si>
  <si>
    <t>CC-CZ:</t>
  </si>
  <si>
    <t>Místo:</t>
  </si>
  <si>
    <t>Jihlava</t>
  </si>
  <si>
    <t>Datum:</t>
  </si>
  <si>
    <t>7. 2. 2024</t>
  </si>
  <si>
    <t>Zadavatel:</t>
  </si>
  <si>
    <t>IČ:</t>
  </si>
  <si>
    <t>Muzeum Vysočiny Jihlava</t>
  </si>
  <si>
    <t>DIČ:</t>
  </si>
  <si>
    <t>Vyplň údaj</t>
  </si>
  <si>
    <t>Projektant:</t>
  </si>
  <si>
    <t>ARTPROJEKT JIHLAVA spol. s r.o., Ing.Jakub Fraj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</si>
  <si>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</si>
  <si>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</si>
  <si>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</si>
  <si>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</si>
  <si>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</si>
  <si>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</si>
  <si>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</si>
  <si>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</si>
  <si>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</si>
  <si>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</si>
  <si>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</si>
  <si>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</si>
  <si>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</si>
  <si>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</si>
  <si>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</si>
  <si>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</si>
  <si>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</si>
  <si>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</si>
  <si>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</si>
  <si>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</si>
  <si>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</si>
  <si>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</si>
  <si>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</si>
  <si>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</si>
  <si>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</si>
  <si>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</si>
  <si>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</si>
  <si>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</si>
  <si>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</si>
  <si>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</si>
  <si>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</si>
  <si>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</si>
  <si>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</si>
  <si>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</si>
  <si>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</si>
  <si>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</si>
  <si>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</si>
  <si>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</si>
  <si>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</si>
  <si>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</si>
  <si>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</si>
  <si>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</si>
  <si>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</si>
  <si>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</si>
  <si>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</si>
  <si>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</si>
  <si>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</si>
  <si>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</si>
  <si>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</si>
  <si>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{e84b275d-f166-4420-8156-422697ec4c82}</t>
  </si>
  <si>
    <t>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</si>
  <si>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</si>
  <si>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</si>
  <si>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</si>
  <si>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</si>
  <si>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</si>
  <si>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</si>
  <si>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</si>
  <si>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</si>
  <si>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</si>
  <si>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</si>
  <si>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</si>
  <si>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</si>
  <si>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</si>
  <si>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</si>
  <si>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</si>
  <si>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</si>
  <si>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</si>
  <si>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</si>
  <si>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</si>
  <si>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</si>
  <si>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</si>
  <si>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</si>
  <si>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</si>
  <si>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</si>
  <si>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</si>
  <si>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</si>
  <si>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</si>
  <si>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</si>
  <si>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</si>
  <si>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</si>
  <si>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</si>
  <si>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</si>
  <si>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</si>
  <si>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</si>
  <si>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</si>
  <si>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</si>
  <si>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</si>
  <si>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</si>
  <si>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</si>
  <si>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</si>
  <si>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</si>
  <si>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</si>
  <si>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619996117</t>
  </si>
  <si>
    <t>Ochrana stavebních konstrukcí a samostatných prvků včetně pozdějšího odstranění obedněním z OSB desek podlahy</t>
  </si>
  <si>
    <t>m2</t>
  </si>
  <si>
    <t>CS ÚRS 2024 01</t>
  </si>
  <si>
    <t>4</t>
  </si>
  <si>
    <t>-2076266561</t>
  </si>
  <si>
    <t>619996145</t>
  </si>
  <si>
    <t>Ochrana stavebních konstrukcí a samostatných prvků včetně pozdějšího odstranění obalením geotextilií samostatných konstrukcí a prvků</t>
  </si>
  <si>
    <t>-608775278</t>
  </si>
  <si>
    <t>9</t>
  </si>
  <si>
    <t>Ostatní konstrukce a práce, bourání</t>
  </si>
  <si>
    <t>3</t>
  </si>
  <si>
    <t>949101111</t>
  </si>
  <si>
    <t>Lešení pomocné pracovní pro objekty pozemních staveb pro zatížení do 150 kg/m2, o výšce lešeňové podlahy do 1,9 m</t>
  </si>
  <si>
    <t>-1525843969</t>
  </si>
  <si>
    <t>952901111</t>
  </si>
  <si>
    <t>Vyčištění budov nebo objektů před předáním do užívání budov bytové nebo občanské výstavby, světlé výšky podlaží do 4 m</t>
  </si>
  <si>
    <t>637124168</t>
  </si>
  <si>
    <t>VV</t>
  </si>
  <si>
    <t>10,66*13,50+2,15*2,56+1,75*3,44</t>
  </si>
  <si>
    <t>Součet</t>
  </si>
  <si>
    <t>5</t>
  </si>
  <si>
    <t>968062455</t>
  </si>
  <si>
    <t>Vybourání dřevěných rámů oken s křídly, dveřních zárubní, vrat, stěn, ostění nebo obkladů dveřních zárubní, plochy do 2 m2</t>
  </si>
  <si>
    <t>772519563</t>
  </si>
  <si>
    <t>demontáž dveří</t>
  </si>
  <si>
    <t>1,97</t>
  </si>
  <si>
    <t>997</t>
  </si>
  <si>
    <t>Přesun sutě</t>
  </si>
  <si>
    <t>997006012</t>
  </si>
  <si>
    <t>Úprava stavebního odpadu třídění ruční</t>
  </si>
  <si>
    <t>t</t>
  </si>
  <si>
    <t>-1862368485</t>
  </si>
  <si>
    <t>7</t>
  </si>
  <si>
    <t>997006014</t>
  </si>
  <si>
    <t xml:space="preserve">Úprava stavebního odpadu pytlování nebezpečného odpadu s obsahem azbestu </t>
  </si>
  <si>
    <t>-1900395457</t>
  </si>
  <si>
    <t>8</t>
  </si>
  <si>
    <t>997013215</t>
  </si>
  <si>
    <t>Vnitrostaveništní doprava suti a vybouraných hmot vodorovně do 50 m s naložením ručně pro budovy a haly výšky přes 15 do 18 m</t>
  </si>
  <si>
    <t>-1966403856</t>
  </si>
  <si>
    <t>997013501</t>
  </si>
  <si>
    <t>Odvoz suti a vybouraných hmot na skládku nebo meziskládku se složením, na vzdálenost do 1 km</t>
  </si>
  <si>
    <t>-2014895595</t>
  </si>
  <si>
    <t>10</t>
  </si>
  <si>
    <t>997013509</t>
  </si>
  <si>
    <t>Odvoz suti a vybouraných hmot na skládku nebo meziskládku se složením, na vzdálenost Příplatek k ceně za každý další započatý 1 km přes 1 km</t>
  </si>
  <si>
    <t>1223218956</t>
  </si>
  <si>
    <t>11,493*10 'Přepočtené koeficientem množství</t>
  </si>
  <si>
    <t>11</t>
  </si>
  <si>
    <t>997013631</t>
  </si>
  <si>
    <t>Poplatek za uložení stavebního odpadu na skládce (skládkovné) směsného stavebního a demoličního zatříděného do Katalogu odpadů pod kódem 17 09 04</t>
  </si>
  <si>
    <t>-1045770554</t>
  </si>
  <si>
    <t>997013811</t>
  </si>
  <si>
    <t>Poplatek za uložení stavebního odpadu na skládce (skládkovné) dřevěného zatříděného do Katalogu odpadů pod kódem 17 02 01</t>
  </si>
  <si>
    <t>-1535903173</t>
  </si>
  <si>
    <t>13</t>
  </si>
  <si>
    <t>997013821</t>
  </si>
  <si>
    <t>Poplatek za uložení stavebního odpadu na skládce (skládkovné) ze stavebních materiálů obsahujících azbest zatříděných do Katalogu odpadů pod kódem 17 06 05</t>
  </si>
  <si>
    <t>-590510814</t>
  </si>
  <si>
    <t>PSV</t>
  </si>
  <si>
    <t>Práce a dodávky PSV</t>
  </si>
  <si>
    <t>713</t>
  </si>
  <si>
    <t>Izolace tepelné</t>
  </si>
  <si>
    <t>14</t>
  </si>
  <si>
    <t>713111121</t>
  </si>
  <si>
    <t>Montáž tepelné izolace stropů rohožemi, pásy, dílci, deskami, bloky (izolační materiál ve specifikaci) rovných spodem s uchycením (drátem, páskou apod.)</t>
  </si>
  <si>
    <t>16</t>
  </si>
  <si>
    <t>878563728</t>
  </si>
  <si>
    <t>mezi krokve - tl.160mm</t>
  </si>
  <si>
    <t>P1</t>
  </si>
  <si>
    <t>10,66*(6,585+0,30+0,28)</t>
  </si>
  <si>
    <t>P2</t>
  </si>
  <si>
    <t>10,66*(4,06+3,81)</t>
  </si>
  <si>
    <t>Mezisoučet</t>
  </si>
  <si>
    <t>pod krokve do ocelového roštu SDK - tl.50mm</t>
  </si>
  <si>
    <t>160,273</t>
  </si>
  <si>
    <t>15</t>
  </si>
  <si>
    <t>M</t>
  </si>
  <si>
    <t>63148151</t>
  </si>
  <si>
    <t>deska tepelně izolační minerální univerzální λ=0,033-0,035 tl 50mm</t>
  </si>
  <si>
    <t>32</t>
  </si>
  <si>
    <t>1044194425</t>
  </si>
  <si>
    <t>160,273*1,05 'Přepočtené koeficientem množství</t>
  </si>
  <si>
    <t>63148157</t>
  </si>
  <si>
    <t>deska tepelně izolační minerální univerzální λ=0,035 tl 160mm</t>
  </si>
  <si>
    <t>599766741</t>
  </si>
  <si>
    <t>17</t>
  </si>
  <si>
    <t>998713123</t>
  </si>
  <si>
    <t>Přesun hmot pro izolace tepelné stanovený z hmotnosti přesunovaného materiálu vodorovná dopravní vzdálenost do 50 m ruční (bez užití mechanizace) v objektech výšky přes 12 m do 24 m</t>
  </si>
  <si>
    <t>-553972750</t>
  </si>
  <si>
    <t>741</t>
  </si>
  <si>
    <t>Elektroinstalace - silnoproud</t>
  </si>
  <si>
    <t>18</t>
  </si>
  <si>
    <t>741900R01</t>
  </si>
  <si>
    <t>kpl</t>
  </si>
  <si>
    <t>1542542632</t>
  </si>
  <si>
    <t>763</t>
  </si>
  <si>
    <t>Konstrukce suché výstavby</t>
  </si>
  <si>
    <t>19</t>
  </si>
  <si>
    <t>763111741</t>
  </si>
  <si>
    <t>Příčka ze sádrokartonových desek ostatní konstrukce a práce na příčkách ze sádrokartonových desek montáž parotěsné zábrany</t>
  </si>
  <si>
    <t>527997183</t>
  </si>
  <si>
    <t>předstěny</t>
  </si>
  <si>
    <t>17,856</t>
  </si>
  <si>
    <t>20</t>
  </si>
  <si>
    <t>28329028</t>
  </si>
  <si>
    <t>fólie PE vyztužená Al vrstvou pro parotěsnou vrstvu 150g/m2 s integrovanou lepící páskou</t>
  </si>
  <si>
    <t>1028833690</t>
  </si>
  <si>
    <t>17,856*1,1235 'Přepočtené koeficientem množství</t>
  </si>
  <si>
    <t>763121421</t>
  </si>
  <si>
    <t>Stěna předsazená ze sádrokartonových desek s nosnou konstrukcí z ocelových profilů CW, UW jednoduše opláštěná deskou protipožární DF tl. 12,5 mm s izolací, EI 30, stěna tl. 62,5 mm, profil 50</t>
  </si>
  <si>
    <t>1237362848</t>
  </si>
  <si>
    <t>0,775*10,66+0,90*10,66</t>
  </si>
  <si>
    <t>22</t>
  </si>
  <si>
    <t>763131751</t>
  </si>
  <si>
    <t>Podhled ze sádrokartonových desek ostatní práce a konstrukce na podhledech ze sádrokartonových desek montáž parotěsné zábrany</t>
  </si>
  <si>
    <t>-1870229119</t>
  </si>
  <si>
    <t>23</t>
  </si>
  <si>
    <t>713793306</t>
  </si>
  <si>
    <t>146,948*1,1235 'Přepočtené koeficientem množství</t>
  </si>
  <si>
    <t>24</t>
  </si>
  <si>
    <t>763161718</t>
  </si>
  <si>
    <t>Podkroví ze sádrokartonových desek dvouvrstvá spodní konstrukce z ocelových profilů CD, UD na krokvových závěsech jednoduše opláštěná deskou protipožární DF, tl. 15 mm, bez TI</t>
  </si>
  <si>
    <t>1526224722</t>
  </si>
  <si>
    <t>10,66*6,585</t>
  </si>
  <si>
    <t>10,66*(3,725+3,475)</t>
  </si>
  <si>
    <t>25</t>
  </si>
  <si>
    <t>763164657</t>
  </si>
  <si>
    <t>Obklad konstrukcí sádrokartonovými deskami včetně ochranných úhelníků ve tvaru U rozvinuté šíře přes 1,2 m, opláštěný deskou protipožární DF, tl. 2 x 12,5 mm</t>
  </si>
  <si>
    <t>-1036805131</t>
  </si>
  <si>
    <t>opláštění vaznice</t>
  </si>
  <si>
    <t>10,66*((2*0,55+0,38)+(2*0,55+0,38))</t>
  </si>
  <si>
    <t>26</t>
  </si>
  <si>
    <t>998763333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</si>
  <si>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12 do 24 m</t>
  </si>
  <si>
    <t>2082244480</t>
  </si>
  <si>
    <t>766</t>
  </si>
  <si>
    <t>Konstrukce truhlářské</t>
  </si>
  <si>
    <t>27</t>
  </si>
  <si>
    <t>766111820</t>
  </si>
  <si>
    <t>Demontáž dřevěných stěn plných</t>
  </si>
  <si>
    <t>1657696698</t>
  </si>
  <si>
    <t>(0,775+2,00)/2*2,025+2,00*1,78</t>
  </si>
  <si>
    <t>28</t>
  </si>
  <si>
    <t>766221225</t>
  </si>
  <si>
    <t>Montáž celodřevěného samonosného schodiště bez podstupnic schodnicového zadlabaného přímého</t>
  </si>
  <si>
    <t>m</t>
  </si>
  <si>
    <t>598705188</t>
  </si>
  <si>
    <t>29</t>
  </si>
  <si>
    <t>61232102</t>
  </si>
  <si>
    <t>schodiště interiérové přímé celodřevěné šířka 820mm, délka 4015mm včt.povrchové úpravy - provedení dle v.č.102</t>
  </si>
  <si>
    <t>kus</t>
  </si>
  <si>
    <t>-1872060855</t>
  </si>
  <si>
    <t>30</t>
  </si>
  <si>
    <t>766221811</t>
  </si>
  <si>
    <t>Demontáž schodů celodřevěných samonosných</t>
  </si>
  <si>
    <t>139347355</t>
  </si>
  <si>
    <t>31</t>
  </si>
  <si>
    <t>766311111</t>
  </si>
  <si>
    <t>Montáž zábradlí dřevěného vnitřního</t>
  </si>
  <si>
    <t>795476496</t>
  </si>
  <si>
    <t>4,10+0,735+1,19</t>
  </si>
  <si>
    <t>RMAT0001</t>
  </si>
  <si>
    <t>zábradlí dřevěné schodišťové v.900mm včt.povrchové úpravy provedení viz.v.č.102</t>
  </si>
  <si>
    <t>1598059463</t>
  </si>
  <si>
    <t>33</t>
  </si>
  <si>
    <t>766311811</t>
  </si>
  <si>
    <t>Demontáž zábradlí dřevěného vnitřního</t>
  </si>
  <si>
    <t>-1994885265</t>
  </si>
  <si>
    <t>34</t>
  </si>
  <si>
    <t>766411812</t>
  </si>
  <si>
    <t>Demontáž obložení stěn panely, plochy přes 1,5 m2</t>
  </si>
  <si>
    <t>1635415080</t>
  </si>
  <si>
    <t>35</t>
  </si>
  <si>
    <t>766411822</t>
  </si>
  <si>
    <t>Demontáž obložení stěn podkladových roštů</t>
  </si>
  <si>
    <t>-1905208120</t>
  </si>
  <si>
    <t>36</t>
  </si>
  <si>
    <t>766421812</t>
  </si>
  <si>
    <t>Demontáž obložení podhledů panely, plochy přes 1,5 m2</t>
  </si>
  <si>
    <t>-1513943561</t>
  </si>
  <si>
    <t>10,66*(3,725+6,585+3,475)</t>
  </si>
  <si>
    <t>10,66*((2*0,55+0,28)+(2*0,55+0,30))</t>
  </si>
  <si>
    <t>37</t>
  </si>
  <si>
    <t>766421822</t>
  </si>
  <si>
    <t>Demontáž obložení podhledů podkladových roštů</t>
  </si>
  <si>
    <t>1467803250</t>
  </si>
  <si>
    <t>38</t>
  </si>
  <si>
    <t>998766123</t>
  </si>
  <si>
    <t>Přesun hmot pro konstrukce truhlářské stanovený z hmotnosti přesunovaného materiálu vodorovná dopravní vzdálenost do 50 m ruční (bez užití mechanizace) v objektech výšky přes 12 do 24 m</t>
  </si>
  <si>
    <t>-1517809395</t>
  </si>
  <si>
    <t>767</t>
  </si>
  <si>
    <t>Konstrukce zámečnické</t>
  </si>
  <si>
    <t>39</t>
  </si>
  <si>
    <t>767621901.1</t>
  </si>
  <si>
    <t xml:space="preserve">Oprava stávající mříže na výlezu na střechu - rozhýbání a promazání </t>
  </si>
  <si>
    <t>-772887217</t>
  </si>
  <si>
    <t>783</t>
  </si>
  <si>
    <t>Dokončovací práce - nátěry</t>
  </si>
  <si>
    <t>40</t>
  </si>
  <si>
    <t>783301303</t>
  </si>
  <si>
    <t>Příprava podkladu zámečnických konstrukcí před provedením nátěru odrezivění odrezovačem bezoplachovým</t>
  </si>
  <si>
    <t>-2081776464</t>
  </si>
  <si>
    <t>mříže na výlez na střechu</t>
  </si>
  <si>
    <t>2*0,60*0,60*2</t>
  </si>
  <si>
    <t>41</t>
  </si>
  <si>
    <t>783301313</t>
  </si>
  <si>
    <t>Příprava podkladu zámečnických konstrukcí před provedením nátěru odmaštění odmašťovačem ředidlovým</t>
  </si>
  <si>
    <t>-1439350544</t>
  </si>
  <si>
    <t>42</t>
  </si>
  <si>
    <t>783306807</t>
  </si>
  <si>
    <t>Odstranění nátěrů ze zámečnických konstrukcí odstraňovačem nátěrů s obroušením</t>
  </si>
  <si>
    <t>-742432600</t>
  </si>
  <si>
    <t>43</t>
  </si>
  <si>
    <t>783314203</t>
  </si>
  <si>
    <t>Základní antikorozní nátěr zámečnických konstrukcí jednonásobný syntetický samozákladující</t>
  </si>
  <si>
    <t>880055447</t>
  </si>
  <si>
    <t>44</t>
  </si>
  <si>
    <t>783315103</t>
  </si>
  <si>
    <t>Mezinátěr zámečnických konstrukcí jednonásobný syntetický samozákladující</t>
  </si>
  <si>
    <t>-204784655</t>
  </si>
  <si>
    <t>45</t>
  </si>
  <si>
    <t>783317105</t>
  </si>
  <si>
    <t>Krycí nátěr (email) zámečnických konstrukcí jednonásobný syntetický samozákladující</t>
  </si>
  <si>
    <t>1822098752</t>
  </si>
  <si>
    <t>VRN</t>
  </si>
  <si>
    <t>Vedlejší rozpočtové náklady</t>
  </si>
  <si>
    <t>VRN3</t>
  </si>
  <si>
    <t>Zařízení staveniště</t>
  </si>
  <si>
    <t>46</t>
  </si>
  <si>
    <t>030001000</t>
  </si>
  <si>
    <t>…</t>
  </si>
  <si>
    <t>1024</t>
  </si>
  <si>
    <t>-1324940151</t>
  </si>
  <si>
    <t>47</t>
  </si>
  <si>
    <t>034002000</t>
  </si>
  <si>
    <t>Zabezpečení staveniště</t>
  </si>
  <si>
    <t>-678367783</t>
  </si>
  <si>
    <t>48</t>
  </si>
  <si>
    <t>035002000</t>
  </si>
  <si>
    <t>Pronájmy ploch, objektů</t>
  </si>
  <si>
    <t>1376793889</t>
  </si>
  <si>
    <t>VRN4</t>
  </si>
  <si>
    <t>Inženýrská činnost</t>
  </si>
  <si>
    <t>49</t>
  </si>
  <si>
    <t>045002000</t>
  </si>
  <si>
    <t>Kompletační a koordinační činnost</t>
  </si>
  <si>
    <t>-755201123</t>
  </si>
  <si>
    <t>VRN7</t>
  </si>
  <si>
    <t>Provozní vlivy</t>
  </si>
  <si>
    <t>50</t>
  </si>
  <si>
    <t>071002000</t>
  </si>
  <si>
    <t>Provoz investora, třetích osob</t>
  </si>
  <si>
    <t>874736562</t>
  </si>
  <si>
    <t>REKAPITULACE</t>
  </si>
  <si>
    <t>Součet bez DPH</t>
  </si>
  <si>
    <t>p.č.</t>
  </si>
  <si>
    <t>Jedn.</t>
  </si>
  <si>
    <t>Množ.</t>
  </si>
  <si>
    <t>Montáže</t>
  </si>
  <si>
    <t xml:space="preserve">materiál </t>
  </si>
  <si>
    <t>1. Elektroinstalace</t>
  </si>
  <si>
    <t>jed.cena</t>
  </si>
  <si>
    <t>celkem</t>
  </si>
  <si>
    <t xml:space="preserve">Kabel CXKH-R-J 3x1,5 B2ca-s1-d1,a1 </t>
  </si>
  <si>
    <t>LV 40x40 elektroinstalační profil, včetně víka, bezhalogenový</t>
  </si>
  <si>
    <t>Krabice rozvodná KR 68</t>
  </si>
  <si>
    <t>ks</t>
  </si>
  <si>
    <t xml:space="preserve">Mezisoučet </t>
  </si>
  <si>
    <t>Podružný materiál, PPV</t>
  </si>
  <si>
    <t>Celkem</t>
  </si>
  <si>
    <t>2. Svítidla</t>
  </si>
  <si>
    <t>Demontáž svítidel</t>
  </si>
  <si>
    <t>Opětovná montáž svítidel</t>
  </si>
  <si>
    <t>3. EPS</t>
  </si>
  <si>
    <t>Montáž a demontáž stávajícího čidla EPS</t>
  </si>
  <si>
    <t>JB-Y(ST)Y 1x2x0,8 včetně příchytek</t>
  </si>
  <si>
    <t>Napojení na stávající rozvody a nastavení systému, oživení</t>
  </si>
  <si>
    <t>hod</t>
  </si>
  <si>
    <t>4. HZS</t>
  </si>
  <si>
    <t>Napojení na stávající rozvody</t>
  </si>
  <si>
    <t>Demontáž stávajícící kabeláže k napojovacímu bodu</t>
  </si>
  <si>
    <t>Ekologická likvidace odpadového materiálu</t>
  </si>
  <si>
    <t>Značení systémů – štítky, popisky</t>
  </si>
  <si>
    <t>Zakreslení skutečného provedení el.instalace</t>
  </si>
  <si>
    <t>Revize elektroinstalace dle ČSN 33 1500, ČSN 33 2000-6</t>
  </si>
  <si>
    <t>Odpojení a opětovná montáž prvků silnoproiudu a EPS dle dílčího výkazu "02 - Silnoproud a EPS"</t>
  </si>
  <si>
    <t>Měnit lze pouze buňky se žlutým podbarvením!_x000D_
_x000D_
1) na prvním listu Rekapitulace stavby vyplňte v sestavě_x000D_
_x000D_
    a) Souhrnný list_x000D_
       - údaje o Dodavateli_x000D_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Dodavateli, pokud se liší od údajů o Dodavateli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</si>
  <si>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Dodavatel:</t>
  </si>
  <si>
    <t>Dodavatel</t>
  </si>
  <si>
    <t>Objednatel</t>
  </si>
  <si>
    <t>01+02</t>
  </si>
  <si>
    <t>Stavební část + Silnoproud a EPS</t>
  </si>
  <si>
    <t>Do jednotkových dodavatel zahrne veškeré náklady tak, aby cena byla konečná a zahrnovala celou dodávku a montáž.</t>
  </si>
  <si>
    <t>Poznámky:</t>
  </si>
  <si>
    <t>Cena musí obsahovat veškerý související doplňkový podružný a montážní materiál tak, aby celé zařízení bylo funkční a splňovalo všechny předpisy, které se na něj vztahují.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</si>
</sst>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_-* #,##0&quot; Kč&quot;_-;\-* #,##0&quot; Kč&quot;_-;_-* &quot;- Kč&quot;_-;_-@_-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indexed="9"/>
      <name val="Times New Roman CE"/>
      <family val="1"/>
      <charset val="238"/>
    </font>
    <font>
      <b/>
      <u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Times New Roman"/>
      <family val="1"/>
      <charset val="1"/>
    </font>
    <font>
      <sz val="7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0" fillId="0" borderId="0" xfId="0"/>
    <xf numFmtId="0" fontId="0" fillId="0" borderId="0" xfId="0" applyAlignment="1">
      <alignment horizontal="center"/>
    </xf>
    <xf numFmtId="0" fontId="39" fillId="0" borderId="0" xfId="0" applyFont="1" applyProtection="1">
      <protection locked="0"/>
    </xf>
    <xf numFmtId="0" fontId="39" fillId="0" borderId="0" xfId="0" applyFont="1" applyAlignment="1" applyProtection="1">
      <alignment horizontal="center"/>
      <protection locked="0"/>
    </xf>
    <xf numFmtId="0" fontId="39" fillId="5" borderId="0" xfId="0" applyFont="1" applyFill="1" applyProtection="1">
      <protection locked="0"/>
    </xf>
    <xf numFmtId="49" fontId="40" fillId="0" borderId="23" xfId="0" applyNumberFormat="1" applyFont="1" applyBorder="1" applyAlignment="1" applyProtection="1">
      <alignment horizontal="left"/>
      <protection locked="0"/>
    </xf>
    <xf numFmtId="0" fontId="41" fillId="0" borderId="24" xfId="0" applyFont="1" applyBorder="1" applyAlignment="1" applyProtection="1">
      <alignment horizontal="center"/>
      <protection locked="0"/>
    </xf>
    <xf numFmtId="2" fontId="41" fillId="0" borderId="24" xfId="0" applyNumberFormat="1" applyFont="1" applyBorder="1" applyAlignment="1" applyProtection="1">
      <alignment horizontal="right"/>
      <protection locked="0"/>
    </xf>
    <xf numFmtId="2" fontId="41" fillId="0" borderId="24" xfId="0" applyNumberFormat="1" applyFont="1" applyBorder="1" applyProtection="1">
      <protection locked="0"/>
    </xf>
    <xf numFmtId="0" fontId="41" fillId="5" borderId="24" xfId="0" applyFont="1" applyFill="1" applyBorder="1" applyProtection="1">
      <protection locked="0"/>
    </xf>
    <xf numFmtId="2" fontId="40" fillId="0" borderId="25" xfId="0" applyNumberFormat="1" applyFont="1" applyBorder="1" applyProtection="1">
      <protection locked="0"/>
    </xf>
    <xf numFmtId="49" fontId="40" fillId="0" borderId="26" xfId="0" applyNumberFormat="1" applyFont="1" applyBorder="1" applyAlignment="1" applyProtection="1">
      <alignment horizontal="left"/>
      <protection locked="0"/>
    </xf>
    <xf numFmtId="0" fontId="41" fillId="0" borderId="0" xfId="0" applyFont="1" applyAlignment="1" applyProtection="1">
      <alignment horizontal="center"/>
      <protection locked="0"/>
    </xf>
    <xf numFmtId="2" fontId="41" fillId="0" borderId="0" xfId="0" applyNumberFormat="1" applyFont="1" applyAlignment="1" applyProtection="1">
      <alignment horizontal="right"/>
      <protection locked="0"/>
    </xf>
    <xf numFmtId="2" fontId="41" fillId="0" borderId="0" xfId="0" applyNumberFormat="1" applyFont="1" applyProtection="1">
      <protection locked="0"/>
    </xf>
    <xf numFmtId="4" fontId="41" fillId="0" borderId="27" xfId="0" applyNumberFormat="1" applyFont="1" applyBorder="1" applyProtection="1">
      <protection locked="0"/>
    </xf>
    <xf numFmtId="4" fontId="40" fillId="0" borderId="25" xfId="0" applyNumberFormat="1" applyFont="1" applyBorder="1" applyProtection="1">
      <protection locked="0"/>
    </xf>
    <xf numFmtId="49" fontId="40" fillId="0" borderId="0" xfId="0" applyNumberFormat="1" applyFont="1" applyAlignment="1" applyProtection="1">
      <alignment horizontal="left"/>
      <protection locked="0"/>
    </xf>
    <xf numFmtId="0" fontId="41" fillId="5" borderId="0" xfId="0" applyFont="1" applyFill="1" applyProtection="1">
      <protection locked="0"/>
    </xf>
    <xf numFmtId="4" fontId="40" fillId="0" borderId="0" xfId="0" applyNumberFormat="1" applyFont="1" applyProtection="1">
      <protection locked="0"/>
    </xf>
    <xf numFmtId="49" fontId="39" fillId="0" borderId="0" xfId="0" applyNumberFormat="1" applyFont="1" applyAlignment="1" applyProtection="1">
      <alignment horizontal="left"/>
      <protection locked="0"/>
    </xf>
    <xf numFmtId="2" fontId="39" fillId="0" borderId="0" xfId="0" applyNumberFormat="1" applyFont="1" applyAlignment="1" applyProtection="1">
      <alignment horizontal="right"/>
      <protection locked="0"/>
    </xf>
    <xf numFmtId="168" fontId="42" fillId="0" borderId="0" xfId="0" applyNumberFormat="1" applyFont="1" applyAlignment="1" applyProtection="1">
      <alignment horizontal="center"/>
      <protection locked="0"/>
    </xf>
    <xf numFmtId="168" fontId="42" fillId="5" borderId="0" xfId="0" applyNumberFormat="1" applyFont="1" applyFill="1" applyAlignment="1" applyProtection="1">
      <alignment horizontal="center"/>
      <protection locked="0"/>
    </xf>
    <xf numFmtId="2" fontId="39" fillId="0" borderId="0" xfId="0" applyNumberFormat="1" applyFont="1" applyProtection="1">
      <protection locked="0"/>
    </xf>
    <xf numFmtId="49" fontId="42" fillId="0" borderId="31" xfId="0" applyNumberFormat="1" applyFont="1" applyBorder="1" applyAlignment="1" applyProtection="1">
      <alignment horizontal="left"/>
      <protection locked="0"/>
    </xf>
    <xf numFmtId="0" fontId="42" fillId="0" borderId="31" xfId="0" applyFont="1" applyBorder="1" applyAlignment="1" applyProtection="1">
      <alignment horizontal="center"/>
      <protection locked="0"/>
    </xf>
    <xf numFmtId="2" fontId="42" fillId="0" borderId="30" xfId="0" applyNumberFormat="1" applyFont="1" applyBorder="1" applyAlignment="1" applyProtection="1">
      <alignment horizontal="center" wrapText="1"/>
      <protection locked="0"/>
    </xf>
    <xf numFmtId="2" fontId="42" fillId="0" borderId="30" xfId="0" applyNumberFormat="1" applyFont="1" applyBorder="1" applyAlignment="1" applyProtection="1">
      <alignment horizontal="center"/>
      <protection locked="0"/>
    </xf>
    <xf numFmtId="0" fontId="42" fillId="5" borderId="30" xfId="0" applyFont="1" applyFill="1" applyBorder="1" applyAlignment="1" applyProtection="1">
      <alignment horizontal="center" wrapText="1"/>
      <protection locked="0"/>
    </xf>
    <xf numFmtId="0" fontId="39" fillId="0" borderId="30" xfId="0" applyFont="1" applyBorder="1" applyAlignment="1" applyProtection="1">
      <alignment horizontal="center"/>
      <protection locked="0"/>
    </xf>
    <xf numFmtId="4" fontId="39" fillId="0" borderId="30" xfId="0" applyNumberFormat="1" applyFont="1" applyBorder="1" applyAlignment="1" applyProtection="1">
      <alignment horizontal="right"/>
      <protection locked="0"/>
    </xf>
    <xf numFmtId="4" fontId="39" fillId="5" borderId="30" xfId="0" applyNumberFormat="1" applyFont="1" applyFill="1" applyBorder="1" applyAlignment="1" applyProtection="1">
      <alignment horizontal="right" wrapText="1"/>
      <protection locked="0"/>
    </xf>
    <xf numFmtId="49" fontId="39" fillId="0" borderId="32" xfId="0" applyNumberFormat="1" applyFont="1" applyBorder="1" applyAlignment="1">
      <alignment horizontal="left"/>
    </xf>
    <xf numFmtId="4" fontId="39" fillId="0" borderId="33" xfId="0" applyNumberFormat="1" applyFont="1" applyBorder="1" applyAlignment="1">
      <alignment horizontal="center"/>
    </xf>
    <xf numFmtId="4" fontId="43" fillId="0" borderId="33" xfId="0" applyNumberFormat="1" applyFont="1" applyBorder="1" applyAlignment="1">
      <alignment horizontal="center"/>
    </xf>
    <xf numFmtId="4" fontId="39" fillId="0" borderId="33" xfId="0" applyNumberFormat="1" applyFont="1" applyBorder="1" applyAlignment="1">
      <alignment horizontal="right"/>
    </xf>
    <xf numFmtId="4" fontId="42" fillId="0" borderId="33" xfId="0" applyNumberFormat="1" applyFont="1" applyBorder="1"/>
    <xf numFmtId="4" fontId="39" fillId="5" borderId="33" xfId="0" applyNumberFormat="1" applyFont="1" applyFill="1" applyBorder="1"/>
    <xf numFmtId="4" fontId="42" fillId="0" borderId="34" xfId="0" applyNumberFormat="1" applyFont="1" applyBorder="1"/>
    <xf numFmtId="49" fontId="39" fillId="0" borderId="35" xfId="0" applyNumberFormat="1" applyFont="1" applyBorder="1" applyAlignment="1">
      <alignment horizontal="left"/>
    </xf>
    <xf numFmtId="0" fontId="39" fillId="0" borderId="30" xfId="0" applyFont="1" applyBorder="1" applyAlignment="1">
      <alignment horizontal="center"/>
    </xf>
    <xf numFmtId="4" fontId="39" fillId="0" borderId="30" xfId="0" applyNumberFormat="1" applyFont="1" applyBorder="1" applyAlignment="1">
      <alignment horizontal="right"/>
    </xf>
    <xf numFmtId="4" fontId="39" fillId="0" borderId="30" xfId="0" applyNumberFormat="1" applyFont="1" applyBorder="1"/>
    <xf numFmtId="4" fontId="39" fillId="0" borderId="36" xfId="0" applyNumberFormat="1" applyFont="1" applyBorder="1"/>
    <xf numFmtId="9" fontId="39" fillId="0" borderId="38" xfId="0" applyNumberFormat="1" applyFont="1" applyBorder="1"/>
    <xf numFmtId="0" fontId="39" fillId="0" borderId="38" xfId="0" applyFont="1" applyBorder="1" applyAlignment="1">
      <alignment horizontal="center"/>
    </xf>
    <xf numFmtId="4" fontId="39" fillId="0" borderId="38" xfId="0" applyNumberFormat="1" applyFont="1" applyBorder="1" applyAlignment="1">
      <alignment horizontal="right"/>
    </xf>
    <xf numFmtId="4" fontId="39" fillId="0" borderId="38" xfId="0" applyNumberFormat="1" applyFont="1" applyBorder="1"/>
    <xf numFmtId="4" fontId="39" fillId="5" borderId="38" xfId="0" applyNumberFormat="1" applyFont="1" applyFill="1" applyBorder="1"/>
    <xf numFmtId="4" fontId="44" fillId="0" borderId="39" xfId="0" applyNumberFormat="1" applyFont="1" applyBorder="1"/>
    <xf numFmtId="9" fontId="39" fillId="0" borderId="0" xfId="0" applyNumberFormat="1" applyFont="1" applyProtection="1">
      <protection locked="0"/>
    </xf>
    <xf numFmtId="4" fontId="43" fillId="0" borderId="0" xfId="0" applyNumberFormat="1" applyFont="1" applyAlignment="1" applyProtection="1">
      <alignment horizontal="center"/>
      <protection locked="0"/>
    </xf>
    <xf numFmtId="4" fontId="39" fillId="0" borderId="0" xfId="0" applyNumberFormat="1" applyFont="1" applyAlignment="1" applyProtection="1">
      <alignment horizontal="right"/>
      <protection locked="0"/>
    </xf>
    <xf numFmtId="4" fontId="39" fillId="0" borderId="0" xfId="0" applyNumberFormat="1" applyFont="1" applyProtection="1">
      <protection locked="0"/>
    </xf>
    <xf numFmtId="4" fontId="39" fillId="5" borderId="0" xfId="0" applyNumberFormat="1" applyFont="1" applyFill="1" applyProtection="1">
      <protection locked="0"/>
    </xf>
    <xf numFmtId="49" fontId="42" fillId="0" borderId="30" xfId="0" applyNumberFormat="1" applyFont="1" applyBorder="1" applyAlignment="1" applyProtection="1">
      <alignment horizontal="left" wrapText="1"/>
      <protection locked="0"/>
    </xf>
    <xf numFmtId="0" fontId="39" fillId="5" borderId="30" xfId="0" applyFont="1" applyFill="1" applyBorder="1" applyAlignment="1" applyProtection="1">
      <alignment horizontal="center"/>
      <protection locked="0"/>
    </xf>
    <xf numFmtId="49" fontId="42" fillId="0" borderId="28" xfId="0" applyNumberFormat="1" applyFont="1" applyBorder="1" applyAlignment="1">
      <alignment horizontal="left" wrapText="1"/>
    </xf>
    <xf numFmtId="4" fontId="39" fillId="5" borderId="30" xfId="0" applyNumberFormat="1" applyFont="1" applyFill="1" applyBorder="1" applyAlignment="1">
      <alignment horizontal="right" wrapText="1"/>
    </xf>
    <xf numFmtId="0" fontId="39" fillId="0" borderId="41" xfId="0" applyFont="1" applyBorder="1" applyAlignment="1">
      <alignment horizontal="center"/>
    </xf>
    <xf numFmtId="0" fontId="39" fillId="0" borderId="31" xfId="0" applyFont="1" applyBorder="1" applyAlignment="1">
      <alignment horizontal="center"/>
    </xf>
    <xf numFmtId="4" fontId="39" fillId="0" borderId="43" xfId="0" applyNumberFormat="1" applyFont="1" applyBorder="1" applyAlignment="1">
      <alignment horizontal="center"/>
    </xf>
    <xf numFmtId="4" fontId="43" fillId="0" borderId="43" xfId="0" applyNumberFormat="1" applyFont="1" applyBorder="1" applyAlignment="1">
      <alignment horizontal="center"/>
    </xf>
    <xf numFmtId="4" fontId="39" fillId="0" borderId="43" xfId="0" applyNumberFormat="1" applyFont="1" applyBorder="1" applyAlignment="1">
      <alignment horizontal="right"/>
    </xf>
    <xf numFmtId="4" fontId="44" fillId="0" borderId="43" xfId="0" applyNumberFormat="1" applyFont="1" applyBorder="1"/>
    <xf numFmtId="4" fontId="39" fillId="5" borderId="43" xfId="0" applyNumberFormat="1" applyFont="1" applyFill="1" applyBorder="1"/>
    <xf numFmtId="4" fontId="39" fillId="0" borderId="44" xfId="0" applyNumberFormat="1" applyFont="1" applyBorder="1"/>
    <xf numFmtId="49" fontId="39" fillId="0" borderId="0" xfId="0" applyNumberFormat="1" applyFont="1" applyAlignment="1">
      <alignment horizontal="left"/>
    </xf>
    <xf numFmtId="0" fontId="39" fillId="0" borderId="0" xfId="0" applyFont="1" applyAlignment="1">
      <alignment horizontal="center"/>
    </xf>
    <xf numFmtId="2" fontId="39" fillId="0" borderId="0" xfId="0" applyNumberFormat="1" applyFont="1" applyAlignment="1">
      <alignment horizontal="right"/>
    </xf>
    <xf numFmtId="2" fontId="39" fillId="0" borderId="0" xfId="0" applyNumberFormat="1" applyFont="1"/>
    <xf numFmtId="0" fontId="47" fillId="0" borderId="0" xfId="0" applyFont="1"/>
    <xf numFmtId="0" fontId="0" fillId="0" borderId="0" xfId="0"/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2" fontId="42" fillId="0" borderId="30" xfId="0" applyNumberFormat="1" applyFont="1" applyBorder="1" applyAlignment="1" applyProtection="1">
      <alignment horizontal="center"/>
      <protection locked="0"/>
    </xf>
    <xf numFmtId="2" fontId="42" fillId="0" borderId="30" xfId="0" applyNumberFormat="1" applyFont="1" applyBorder="1" applyAlignment="1" applyProtection="1">
      <alignment horizontal="center" wrapText="1"/>
      <protection locked="0"/>
    </xf>
    <xf numFmtId="4" fontId="39" fillId="6" borderId="30" xfId="0" applyNumberFormat="1" applyFont="1" applyFill="1" applyBorder="1" applyAlignment="1" applyProtection="1">
      <alignment horizontal="right" wrapText="1"/>
      <protection locked="0"/>
    </xf>
    <xf numFmtId="0" fontId="39" fillId="0" borderId="45" xfId="0" applyFont="1" applyBorder="1" applyAlignment="1" applyProtection="1">
      <alignment horizontal="center"/>
      <protection locked="0"/>
    </xf>
    <xf numFmtId="49" fontId="42" fillId="0" borderId="28" xfId="0" applyNumberFormat="1" applyFont="1" applyBorder="1" applyAlignment="1" applyProtection="1">
      <alignment horizontal="left" wrapText="1"/>
      <protection locked="0"/>
    </xf>
    <xf numFmtId="49" fontId="39" fillId="0" borderId="40" xfId="0" applyNumberFormat="1" applyFont="1" applyBorder="1" applyAlignment="1" applyProtection="1">
      <alignment horizontal="left"/>
      <protection locked="0"/>
    </xf>
    <xf numFmtId="49" fontId="39" fillId="0" borderId="46" xfId="0" applyNumberFormat="1" applyFont="1" applyBorder="1" applyAlignment="1" applyProtection="1">
      <alignment horizontal="left"/>
      <protection locked="0"/>
    </xf>
    <xf numFmtId="0" fontId="39" fillId="0" borderId="29" xfId="0" applyFont="1" applyBorder="1" applyAlignment="1" applyProtection="1">
      <alignment horizontal="center"/>
      <protection locked="0"/>
    </xf>
    <xf numFmtId="0" fontId="39" fillId="5" borderId="28" xfId="0" applyFont="1" applyFill="1" applyBorder="1" applyAlignment="1" applyProtection="1">
      <alignment horizontal="center"/>
      <protection locked="0"/>
    </xf>
    <xf numFmtId="4" fontId="39" fillId="0" borderId="28" xfId="0" applyNumberFormat="1" applyFont="1" applyBorder="1" applyAlignment="1" applyProtection="1">
      <alignment horizontal="right"/>
      <protection locked="0"/>
    </xf>
    <xf numFmtId="4" fontId="39" fillId="5" borderId="28" xfId="0" applyNumberFormat="1" applyFont="1" applyFill="1" applyBorder="1" applyAlignment="1" applyProtection="1">
      <alignment horizontal="right" wrapText="1"/>
      <protection locked="0"/>
    </xf>
    <xf numFmtId="49" fontId="39" fillId="0" borderId="47" xfId="0" applyNumberFormat="1" applyFont="1" applyBorder="1" applyAlignment="1">
      <alignment horizontal="left"/>
    </xf>
    <xf numFmtId="4" fontId="39" fillId="0" borderId="48" xfId="0" applyNumberFormat="1" applyFont="1" applyBorder="1" applyAlignment="1">
      <alignment horizontal="center"/>
    </xf>
    <xf numFmtId="4" fontId="43" fillId="0" borderId="48" xfId="0" applyNumberFormat="1" applyFont="1" applyBorder="1" applyAlignment="1">
      <alignment horizontal="center"/>
    </xf>
    <xf numFmtId="4" fontId="39" fillId="0" borderId="48" xfId="0" applyNumberFormat="1" applyFont="1" applyBorder="1" applyAlignment="1">
      <alignment horizontal="right"/>
    </xf>
    <xf numFmtId="4" fontId="42" fillId="0" borderId="48" xfId="0" applyNumberFormat="1" applyFont="1" applyBorder="1"/>
    <xf numFmtId="4" fontId="39" fillId="5" borderId="48" xfId="0" applyNumberFormat="1" applyFont="1" applyFill="1" applyBorder="1"/>
    <xf numFmtId="4" fontId="42" fillId="0" borderId="49" xfId="0" applyNumberFormat="1" applyFont="1" applyBorder="1"/>
    <xf numFmtId="49" fontId="39" fillId="0" borderId="50" xfId="0" applyNumberFormat="1" applyFont="1" applyBorder="1" applyAlignment="1">
      <alignment horizontal="left"/>
    </xf>
    <xf numFmtId="9" fontId="39" fillId="0" borderId="52" xfId="0" applyNumberFormat="1" applyFont="1" applyBorder="1"/>
    <xf numFmtId="0" fontId="39" fillId="0" borderId="52" xfId="0" applyFont="1" applyBorder="1" applyAlignment="1">
      <alignment horizontal="center"/>
    </xf>
    <xf numFmtId="4" fontId="39" fillId="0" borderId="52" xfId="0" applyNumberFormat="1" applyFont="1" applyBorder="1" applyAlignment="1">
      <alignment horizontal="right"/>
    </xf>
    <xf numFmtId="4" fontId="39" fillId="0" borderId="52" xfId="0" applyNumberFormat="1" applyFont="1" applyBorder="1"/>
    <xf numFmtId="4" fontId="39" fillId="5" borderId="52" xfId="0" applyNumberFormat="1" applyFont="1" applyFill="1" applyBorder="1"/>
    <xf numFmtId="4" fontId="44" fillId="0" borderId="53" xfId="0" applyNumberFormat="1" applyFont="1" applyBorder="1"/>
    <xf numFmtId="4" fontId="39" fillId="6" borderId="28" xfId="0" applyNumberFormat="1" applyFont="1" applyFill="1" applyBorder="1" applyAlignment="1" applyProtection="1">
      <alignment horizontal="right" wrapText="1"/>
      <protection locked="0"/>
    </xf>
    <xf numFmtId="4" fontId="39" fillId="6" borderId="30" xfId="0" applyNumberFormat="1" applyFont="1" applyFill="1" applyBorder="1" applyAlignment="1">
      <alignment horizontal="right" wrapText="1"/>
    </xf>
    <xf numFmtId="9" fontId="39" fillId="0" borderId="30" xfId="0" applyNumberFormat="1" applyFont="1" applyBorder="1" applyAlignment="1">
      <alignment horizontal="center"/>
    </xf>
    <xf numFmtId="4" fontId="39" fillId="6" borderId="30" xfId="0" applyNumberFormat="1" applyFont="1" applyFill="1" applyBorder="1"/>
    <xf numFmtId="2" fontId="42" fillId="0" borderId="45" xfId="0" applyNumberFormat="1" applyFont="1" applyBorder="1" applyAlignment="1" applyProtection="1">
      <alignment horizontal="center"/>
      <protection locked="0"/>
    </xf>
    <xf numFmtId="49" fontId="42" fillId="0" borderId="40" xfId="0" applyNumberFormat="1" applyFont="1" applyBorder="1" applyAlignment="1" applyProtection="1">
      <alignment horizontal="center"/>
      <protection locked="0"/>
    </xf>
    <xf numFmtId="49" fontId="42" fillId="0" borderId="40" xfId="0" applyNumberFormat="1" applyFont="1" applyBorder="1" applyAlignment="1" applyProtection="1">
      <alignment horizontal="left"/>
      <protection locked="0"/>
    </xf>
    <xf numFmtId="0" fontId="42" fillId="0" borderId="40" xfId="0" applyFont="1" applyBorder="1" applyAlignment="1" applyProtection="1">
      <alignment horizontal="center"/>
      <protection locked="0"/>
    </xf>
    <xf numFmtId="49" fontId="39" fillId="0" borderId="45" xfId="0" applyNumberFormat="1" applyFont="1" applyBorder="1" applyAlignment="1" applyProtection="1">
      <alignment horizontal="left"/>
      <protection locked="0"/>
    </xf>
    <xf numFmtId="0" fontId="0" fillId="0" borderId="54" xfId="0" applyBorder="1" applyAlignment="1">
      <alignment horizontal="center"/>
    </xf>
    <xf numFmtId="49" fontId="45" fillId="0" borderId="45" xfId="0" applyNumberFormat="1" applyFont="1" applyBorder="1" applyAlignment="1" applyProtection="1">
      <alignment horizontal="left" wrapText="1"/>
      <protection locked="0"/>
    </xf>
    <xf numFmtId="0" fontId="46" fillId="0" borderId="55" xfId="0" applyFont="1" applyBorder="1"/>
    <xf numFmtId="49" fontId="39" fillId="0" borderId="41" xfId="0" applyNumberFormat="1" applyFont="1" applyBorder="1" applyAlignment="1">
      <alignment horizontal="left"/>
    </xf>
    <xf numFmtId="49" fontId="49" fillId="0" borderId="37" xfId="0" applyNumberFormat="1" applyFont="1" applyBorder="1" applyAlignment="1">
      <alignment horizontal="left"/>
    </xf>
    <xf numFmtId="49" fontId="49" fillId="0" borderId="51" xfId="0" applyNumberFormat="1" applyFont="1" applyBorder="1" applyAlignment="1">
      <alignment horizontal="left"/>
    </xf>
    <xf numFmtId="49" fontId="49" fillId="0" borderId="42" xfId="0" applyNumberFormat="1" applyFont="1" applyBorder="1" applyAlignment="1">
      <alignment horizontal="left"/>
    </xf>
    <xf numFmtId="0" fontId="46" fillId="0" borderId="40" xfId="0" applyFont="1" applyBorder="1" applyAlignment="1">
      <alignment horizontal="center"/>
    </xf>
    <xf numFmtId="1" fontId="46" fillId="0" borderId="40" xfId="0" applyNumberFormat="1" applyFont="1" applyBorder="1" applyAlignment="1">
      <alignment horizontal="center"/>
    </xf>
    <xf numFmtId="0" fontId="39" fillId="0" borderId="0" xfId="0" applyFont="1"/>
    <xf numFmtId="0" fontId="39" fillId="0" borderId="0" xfId="0" applyFont="1" applyAlignment="1">
      <alignment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80" workbookViewId="0">
      <selection activeCell="J95" sqref="J95:AF95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5" width="25.77734375" hidden="1" customWidth="1"/>
    <col min="46" max="46" width="6.109375" hidden="1" customWidth="1"/>
    <col min="47" max="47" width="5.44140625" hidden="1" customWidth="1"/>
    <col min="48" max="48" width="4.77734375" hidden="1" customWidth="1"/>
    <col min="49" max="49" width="5.77734375" hidden="1" customWidth="1"/>
    <col min="50" max="51" width="4.77734375" hidden="1" customWidth="1"/>
    <col min="52" max="52" width="2.44140625" hidden="1" customWidth="1"/>
    <col min="53" max="53" width="3.109375" hidden="1" customWidth="1"/>
    <col min="54" max="54" width="2.109375" hidden="1" customWidth="1"/>
    <col min="55" max="55" width="6" hidden="1" customWidth="1"/>
    <col min="56" max="56" width="7.77734375" hidden="1" customWidth="1"/>
    <col min="57" max="57" width="66.4414062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7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R5" s="20"/>
      <c r="BE5" s="284" t="s">
        <v>411</v>
      </c>
      <c r="BS5" s="17" t="s">
        <v>6</v>
      </c>
    </row>
    <row r="6" spans="1:74" ht="37" customHeight="1">
      <c r="B6" s="20"/>
      <c r="D6" s="26" t="s">
        <v>15</v>
      </c>
      <c r="K6" s="288" t="s">
        <v>16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R6" s="20"/>
      <c r="BE6" s="285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85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85"/>
      <c r="BS8" s="17" t="s">
        <v>6</v>
      </c>
    </row>
    <row r="9" spans="1:74" ht="14.5" customHeight="1">
      <c r="B9" s="20"/>
      <c r="AR9" s="20"/>
      <c r="BE9" s="285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85"/>
      <c r="BS10" s="17" t="s">
        <v>6</v>
      </c>
    </row>
    <row r="11" spans="1:74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85"/>
      <c r="BS11" s="17" t="s">
        <v>6</v>
      </c>
    </row>
    <row r="12" spans="1:74" ht="7" customHeight="1">
      <c r="B12" s="20"/>
      <c r="AR12" s="20"/>
      <c r="BE12" s="285"/>
      <c r="BS12" s="17" t="s">
        <v>6</v>
      </c>
    </row>
    <row r="13" spans="1:74" ht="12" customHeight="1">
      <c r="B13" s="20"/>
      <c r="D13" s="27" t="s">
        <v>412</v>
      </c>
      <c r="AK13" s="27" t="s">
        <v>24</v>
      </c>
      <c r="AN13" s="29" t="s">
        <v>27</v>
      </c>
      <c r="AR13" s="20"/>
      <c r="BE13" s="285"/>
      <c r="BS13" s="17" t="s">
        <v>6</v>
      </c>
    </row>
    <row r="14" spans="1:74" ht="12.5">
      <c r="B14" s="20"/>
      <c r="E14" s="289" t="s">
        <v>27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7" t="s">
        <v>26</v>
      </c>
      <c r="AN14" s="29" t="s">
        <v>27</v>
      </c>
      <c r="AR14" s="20"/>
      <c r="BE14" s="285"/>
      <c r="BS14" s="17" t="s">
        <v>6</v>
      </c>
    </row>
    <row r="15" spans="1:74" ht="7" customHeight="1">
      <c r="B15" s="20"/>
      <c r="AR15" s="20"/>
      <c r="BE15" s="285"/>
      <c r="BS15" s="17" t="s">
        <v>4</v>
      </c>
    </row>
    <row r="16" spans="1:74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85"/>
      <c r="BS16" s="17" t="s">
        <v>4</v>
      </c>
    </row>
    <row r="17" spans="2:71" ht="18.399999999999999" customHeight="1">
      <c r="B17" s="20"/>
      <c r="E17" s="25" t="s">
        <v>29</v>
      </c>
      <c r="AK17" s="27" t="s">
        <v>26</v>
      </c>
      <c r="AN17" s="25" t="s">
        <v>1</v>
      </c>
      <c r="AR17" s="20"/>
      <c r="BE17" s="285"/>
      <c r="BS17" s="17" t="s">
        <v>30</v>
      </c>
    </row>
    <row r="18" spans="2:71" ht="7" customHeight="1">
      <c r="B18" s="20"/>
      <c r="AR18" s="20"/>
      <c r="BE18" s="285"/>
      <c r="BS18" s="17" t="s">
        <v>6</v>
      </c>
    </row>
    <row r="19" spans="2:71" ht="12" customHeight="1">
      <c r="B19" s="20"/>
      <c r="D19" s="27" t="s">
        <v>31</v>
      </c>
      <c r="AK19" s="27" t="s">
        <v>24</v>
      </c>
      <c r="AN19" s="25" t="s">
        <v>1</v>
      </c>
      <c r="AR19" s="20"/>
      <c r="BE19" s="285"/>
      <c r="BS19" s="17" t="s">
        <v>6</v>
      </c>
    </row>
    <row r="20" spans="2:71" ht="18.399999999999999" customHeight="1">
      <c r="B20" s="20"/>
      <c r="E20" s="25" t="s">
        <v>32</v>
      </c>
      <c r="AK20" s="27" t="s">
        <v>26</v>
      </c>
      <c r="AN20" s="25" t="s">
        <v>1</v>
      </c>
      <c r="AR20" s="20"/>
      <c r="BE20" s="285"/>
      <c r="BS20" s="17" t="s">
        <v>4</v>
      </c>
    </row>
    <row r="21" spans="2:71" ht="7" customHeight="1">
      <c r="B21" s="20"/>
      <c r="AR21" s="20"/>
      <c r="BE21" s="285"/>
    </row>
    <row r="22" spans="2:71" ht="12" customHeight="1">
      <c r="B22" s="20"/>
      <c r="D22" s="27" t="s">
        <v>33</v>
      </c>
      <c r="AR22" s="20"/>
      <c r="BE22" s="285"/>
    </row>
    <row r="23" spans="2:71" ht="16.5" customHeight="1">
      <c r="B23" s="20"/>
      <c r="E23" s="291" t="s">
        <v>1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20"/>
      <c r="BE23" s="285"/>
    </row>
    <row r="24" spans="2:71" ht="7" customHeight="1">
      <c r="B24" s="20"/>
      <c r="AR24" s="20"/>
      <c r="BE24" s="285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5"/>
    </row>
    <row r="26" spans="2:71" s="1" customFormat="1" ht="25.9" customHeight="1">
      <c r="B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2">
        <f>ROUND(AG94,2)</f>
        <v>0</v>
      </c>
      <c r="AL26" s="293"/>
      <c r="AM26" s="293"/>
      <c r="AN26" s="293"/>
      <c r="AO26" s="293"/>
      <c r="AR26" s="32"/>
      <c r="BE26" s="285"/>
    </row>
    <row r="27" spans="2:71" s="1" customFormat="1" ht="7" customHeight="1">
      <c r="B27" s="32"/>
      <c r="AR27" s="32"/>
      <c r="BE27" s="285"/>
    </row>
    <row r="28" spans="2:71" s="1" customFormat="1" ht="12.5">
      <c r="B28" s="32"/>
      <c r="L28" s="294" t="s">
        <v>35</v>
      </c>
      <c r="M28" s="294"/>
      <c r="N28" s="294"/>
      <c r="O28" s="294"/>
      <c r="P28" s="294"/>
      <c r="W28" s="294" t="s">
        <v>36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37</v>
      </c>
      <c r="AL28" s="294"/>
      <c r="AM28" s="294"/>
      <c r="AN28" s="294"/>
      <c r="AO28" s="294"/>
      <c r="AR28" s="32"/>
      <c r="BE28" s="285"/>
    </row>
    <row r="29" spans="2:71" s="2" customFormat="1" ht="14.5" customHeight="1">
      <c r="B29" s="36"/>
      <c r="D29" s="27" t="s">
        <v>38</v>
      </c>
      <c r="F29" s="27" t="s">
        <v>39</v>
      </c>
      <c r="L29" s="279">
        <v>0.21</v>
      </c>
      <c r="M29" s="278"/>
      <c r="N29" s="278"/>
      <c r="O29" s="278"/>
      <c r="P29" s="278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K29" s="277">
        <f>ROUND(AV94, 2)</f>
        <v>0</v>
      </c>
      <c r="AL29" s="278"/>
      <c r="AM29" s="278"/>
      <c r="AN29" s="278"/>
      <c r="AO29" s="278"/>
      <c r="AR29" s="36"/>
      <c r="BE29" s="286"/>
    </row>
    <row r="30" spans="2:71" s="2" customFormat="1" ht="14.5" customHeight="1">
      <c r="B30" s="36"/>
      <c r="F30" s="27" t="s">
        <v>40</v>
      </c>
      <c r="L30" s="279">
        <v>0.12</v>
      </c>
      <c r="M30" s="278"/>
      <c r="N30" s="278"/>
      <c r="O30" s="278"/>
      <c r="P30" s="278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K30" s="277">
        <f>ROUND(AW94, 2)</f>
        <v>0</v>
      </c>
      <c r="AL30" s="278"/>
      <c r="AM30" s="278"/>
      <c r="AN30" s="278"/>
      <c r="AO30" s="278"/>
      <c r="AR30" s="36"/>
      <c r="BE30" s="286"/>
    </row>
    <row r="31" spans="2:71" s="2" customFormat="1" ht="14.5" hidden="1" customHeight="1">
      <c r="B31" s="36"/>
      <c r="F31" s="27" t="s">
        <v>41</v>
      </c>
      <c r="L31" s="279">
        <v>0.21</v>
      </c>
      <c r="M31" s="278"/>
      <c r="N31" s="278"/>
      <c r="O31" s="278"/>
      <c r="P31" s="278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K31" s="277">
        <v>0</v>
      </c>
      <c r="AL31" s="278"/>
      <c r="AM31" s="278"/>
      <c r="AN31" s="278"/>
      <c r="AO31" s="278"/>
      <c r="AR31" s="36"/>
      <c r="BE31" s="286"/>
    </row>
    <row r="32" spans="2:71" s="2" customFormat="1" ht="14.5" hidden="1" customHeight="1">
      <c r="B32" s="36"/>
      <c r="F32" s="27" t="s">
        <v>42</v>
      </c>
      <c r="L32" s="279">
        <v>0.12</v>
      </c>
      <c r="M32" s="278"/>
      <c r="N32" s="278"/>
      <c r="O32" s="278"/>
      <c r="P32" s="278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K32" s="277">
        <v>0</v>
      </c>
      <c r="AL32" s="278"/>
      <c r="AM32" s="278"/>
      <c r="AN32" s="278"/>
      <c r="AO32" s="278"/>
      <c r="AR32" s="36"/>
      <c r="BE32" s="286"/>
    </row>
    <row r="33" spans="2:57" s="2" customFormat="1" ht="14.5" hidden="1" customHeight="1">
      <c r="B33" s="36"/>
      <c r="F33" s="27" t="s">
        <v>43</v>
      </c>
      <c r="L33" s="279">
        <v>0</v>
      </c>
      <c r="M33" s="278"/>
      <c r="N33" s="278"/>
      <c r="O33" s="278"/>
      <c r="P33" s="278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K33" s="277">
        <v>0</v>
      </c>
      <c r="AL33" s="278"/>
      <c r="AM33" s="278"/>
      <c r="AN33" s="278"/>
      <c r="AO33" s="278"/>
      <c r="AR33" s="36"/>
      <c r="BE33" s="286"/>
    </row>
    <row r="34" spans="2:57" s="1" customFormat="1" ht="7" customHeight="1">
      <c r="B34" s="32"/>
      <c r="AR34" s="32"/>
      <c r="BE34" s="285"/>
    </row>
    <row r="35" spans="2:57" s="1" customFormat="1" ht="25.9" customHeight="1"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80" t="s">
        <v>46</v>
      </c>
      <c r="Y35" s="281"/>
      <c r="Z35" s="281"/>
      <c r="AA35" s="281"/>
      <c r="AB35" s="281"/>
      <c r="AC35" s="39"/>
      <c r="AD35" s="39"/>
      <c r="AE35" s="39"/>
      <c r="AF35" s="39"/>
      <c r="AG35" s="39"/>
      <c r="AH35" s="39"/>
      <c r="AI35" s="39"/>
      <c r="AJ35" s="39"/>
      <c r="AK35" s="282">
        <f>SUM(AK26:AK33)</f>
        <v>0</v>
      </c>
      <c r="AL35" s="281"/>
      <c r="AM35" s="281"/>
      <c r="AN35" s="281"/>
      <c r="AO35" s="283"/>
      <c r="AP35" s="37"/>
      <c r="AQ35" s="37"/>
      <c r="AR35" s="32"/>
    </row>
    <row r="36" spans="2:57" s="1" customFormat="1" ht="7" customHeight="1">
      <c r="B36" s="32"/>
      <c r="AR36" s="32"/>
    </row>
    <row r="37" spans="2:57" s="1" customFormat="1" ht="14.5" customHeight="1">
      <c r="B37" s="32"/>
      <c r="AR37" s="32"/>
    </row>
    <row r="38" spans="2:57" ht="14.5" customHeight="1">
      <c r="B38" s="20"/>
      <c r="AR38" s="20"/>
    </row>
    <row r="39" spans="2:57" ht="14.5" customHeight="1">
      <c r="B39" s="20"/>
      <c r="AR39" s="20"/>
    </row>
    <row r="40" spans="2:57" ht="14.5" customHeight="1">
      <c r="B40" s="20"/>
      <c r="AR40" s="20"/>
    </row>
    <row r="41" spans="2:57" ht="14.5" customHeight="1">
      <c r="B41" s="20"/>
      <c r="AR41" s="20"/>
    </row>
    <row r="42" spans="2:57" ht="14.5" customHeight="1">
      <c r="B42" s="20"/>
      <c r="AR42" s="20"/>
    </row>
    <row r="43" spans="2:57" ht="14.5" customHeight="1">
      <c r="B43" s="20"/>
      <c r="AR43" s="20"/>
    </row>
    <row r="44" spans="2:57" ht="14.5" customHeight="1">
      <c r="B44" s="20"/>
      <c r="AR44" s="20"/>
    </row>
    <row r="45" spans="2:57" ht="14.5" customHeight="1">
      <c r="B45" s="20"/>
      <c r="AR45" s="20"/>
    </row>
    <row r="46" spans="2:57" ht="14.5" customHeight="1">
      <c r="B46" s="20"/>
      <c r="AR46" s="20"/>
    </row>
    <row r="47" spans="2:57" ht="14.5" customHeight="1">
      <c r="B47" s="20"/>
      <c r="AR47" s="20"/>
    </row>
    <row r="48" spans="2:57" ht="14.5" customHeight="1">
      <c r="B48" s="20"/>
      <c r="AR48" s="20"/>
    </row>
    <row r="49" spans="2:44" s="1" customFormat="1" ht="14.5" customHeight="1">
      <c r="B49" s="32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5">
      <c r="B60" s="32"/>
      <c r="D60" s="43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49</v>
      </c>
      <c r="AI60" s="34"/>
      <c r="AJ60" s="34"/>
      <c r="AK60" s="34"/>
      <c r="AL60" s="34"/>
      <c r="AM60" s="43" t="s">
        <v>50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">
      <c r="B64" s="32"/>
      <c r="D64" s="41" t="s">
        <v>414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413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5">
      <c r="B75" s="32"/>
      <c r="D75" s="43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49</v>
      </c>
      <c r="AI75" s="34"/>
      <c r="AJ75" s="34"/>
      <c r="AK75" s="34"/>
      <c r="AL75" s="34"/>
      <c r="AM75" s="43" t="s">
        <v>50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>
      <c r="B82" s="32"/>
      <c r="C82" s="21" t="s">
        <v>51</v>
      </c>
      <c r="AR82" s="32"/>
    </row>
    <row r="83" spans="1:91" s="1" customFormat="1" ht="7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2024-02-05</v>
      </c>
      <c r="AR84" s="48"/>
    </row>
    <row r="85" spans="1:91" s="4" customFormat="1" ht="37" customHeight="1">
      <c r="B85" s="49"/>
      <c r="C85" s="50" t="s">
        <v>15</v>
      </c>
      <c r="L85" s="268" t="str">
        <f>K6</f>
        <v>Stavební úpravy podkroví objektu Masarykovo náměstí 58, Jihlava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R85" s="49"/>
    </row>
    <row r="86" spans="1:91" s="1" customFormat="1" ht="7" customHeight="1">
      <c r="B86" s="32"/>
      <c r="AR86" s="32"/>
    </row>
    <row r="87" spans="1:91" s="1" customFormat="1" ht="12" customHeight="1">
      <c r="B87" s="32"/>
      <c r="C87" s="27" t="s">
        <v>19</v>
      </c>
      <c r="L87" s="51" t="str">
        <f>IF(K8="","",K8)</f>
        <v>Jihlava</v>
      </c>
      <c r="AI87" s="27" t="s">
        <v>21</v>
      </c>
      <c r="AM87" s="270" t="str">
        <f>IF(AN8= "","",AN8)</f>
        <v>7. 2. 2024</v>
      </c>
      <c r="AN87" s="270"/>
      <c r="AR87" s="32"/>
    </row>
    <row r="88" spans="1:91" s="1" customFormat="1" ht="7" customHeight="1">
      <c r="B88" s="32"/>
      <c r="AR88" s="32"/>
    </row>
    <row r="89" spans="1:91" s="1" customFormat="1" ht="25.75" customHeight="1">
      <c r="B89" s="32"/>
      <c r="C89" s="27" t="s">
        <v>23</v>
      </c>
      <c r="L89" s="3" t="str">
        <f>IF(E11= "","",E11)</f>
        <v>Muzeum Vysočiny Jihlava</v>
      </c>
      <c r="AI89" s="27" t="s">
        <v>28</v>
      </c>
      <c r="AM89" s="271" t="str">
        <f>IF(E17="","",E17)</f>
        <v>ARTPROJEKT JIHLAVA spol. s r.o., Ing.Jakub Fraj</v>
      </c>
      <c r="AN89" s="272"/>
      <c r="AO89" s="272"/>
      <c r="AP89" s="272"/>
      <c r="AR89" s="32"/>
      <c r="AS89" s="273" t="s">
        <v>52</v>
      </c>
      <c r="AT89" s="274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5" customHeight="1">
      <c r="B90" s="32"/>
      <c r="C90" s="27" t="s">
        <v>412</v>
      </c>
      <c r="L90" s="3" t="str">
        <f>IF(E14= "Vyplň údaj","",E14)</f>
        <v/>
      </c>
      <c r="AI90" s="27" t="s">
        <v>31</v>
      </c>
      <c r="AM90" s="271" t="str">
        <f>IF(E20="","",E20)</f>
        <v>Martin Lang</v>
      </c>
      <c r="AN90" s="272"/>
      <c r="AO90" s="272"/>
      <c r="AP90" s="272"/>
      <c r="AR90" s="32"/>
      <c r="AS90" s="275"/>
      <c r="AT90" s="276"/>
      <c r="BD90" s="56"/>
    </row>
    <row r="91" spans="1:91" s="1" customFormat="1" ht="10.9" customHeight="1">
      <c r="B91" s="32"/>
      <c r="AR91" s="32"/>
      <c r="AS91" s="275"/>
      <c r="AT91" s="276"/>
      <c r="BD91" s="56"/>
    </row>
    <row r="92" spans="1:91" s="1" customFormat="1" ht="29.25" customHeight="1">
      <c r="B92" s="32"/>
      <c r="C92" s="258" t="s">
        <v>53</v>
      </c>
      <c r="D92" s="259"/>
      <c r="E92" s="259"/>
      <c r="F92" s="259"/>
      <c r="G92" s="259"/>
      <c r="H92" s="57"/>
      <c r="I92" s="260" t="s">
        <v>54</v>
      </c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61" t="s">
        <v>55</v>
      </c>
      <c r="AH92" s="259"/>
      <c r="AI92" s="259"/>
      <c r="AJ92" s="259"/>
      <c r="AK92" s="259"/>
      <c r="AL92" s="259"/>
      <c r="AM92" s="259"/>
      <c r="AN92" s="260" t="s">
        <v>56</v>
      </c>
      <c r="AO92" s="259"/>
      <c r="AP92" s="262"/>
      <c r="AQ92" s="58" t="s">
        <v>57</v>
      </c>
      <c r="AR92" s="32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5" customHeight="1">
      <c r="B94" s="63"/>
      <c r="C94" s="64" t="s">
        <v>70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66">
        <f>ROUND(AG95,2)</f>
        <v>0</v>
      </c>
      <c r="AH94" s="266"/>
      <c r="AI94" s="266"/>
      <c r="AJ94" s="266"/>
      <c r="AK94" s="266"/>
      <c r="AL94" s="266"/>
      <c r="AM94" s="266"/>
      <c r="AN94" s="267">
        <f>SUM(AG94,AT94)</f>
        <v>0</v>
      </c>
      <c r="AO94" s="267"/>
      <c r="AP94" s="267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71</v>
      </c>
      <c r="BT94" s="72" t="s">
        <v>72</v>
      </c>
      <c r="BU94" s="73" t="s">
        <v>73</v>
      </c>
      <c r="BV94" s="72" t="s">
        <v>74</v>
      </c>
      <c r="BW94" s="72" t="s">
        <v>5</v>
      </c>
      <c r="BX94" s="72" t="s">
        <v>75</v>
      </c>
      <c r="CL94" s="72" t="s">
        <v>1</v>
      </c>
    </row>
    <row r="95" spans="1:91" s="6" customFormat="1" ht="16.5" customHeight="1">
      <c r="A95" s="74" t="s">
        <v>76</v>
      </c>
      <c r="B95" s="75"/>
      <c r="C95" s="76"/>
      <c r="D95" s="265" t="s">
        <v>415</v>
      </c>
      <c r="E95" s="265"/>
      <c r="F95" s="265"/>
      <c r="G95" s="265"/>
      <c r="H95" s="265"/>
      <c r="I95" s="77"/>
      <c r="J95" s="265" t="s">
        <v>416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3">
        <f>'01 - Stavební část'!J30</f>
        <v>0</v>
      </c>
      <c r="AH95" s="264"/>
      <c r="AI95" s="264"/>
      <c r="AJ95" s="264"/>
      <c r="AK95" s="264"/>
      <c r="AL95" s="264"/>
      <c r="AM95" s="264"/>
      <c r="AN95" s="263">
        <f>SUM(AG95,AT95)</f>
        <v>0</v>
      </c>
      <c r="AO95" s="264"/>
      <c r="AP95" s="264"/>
      <c r="AQ95" s="78" t="s">
        <v>77</v>
      </c>
      <c r="AR95" s="75"/>
      <c r="AS95" s="79">
        <v>0</v>
      </c>
      <c r="AT95" s="80">
        <f>ROUND(SUM(AV95:AW95),2)</f>
        <v>0</v>
      </c>
      <c r="AU95" s="81">
        <f>'01 - Stavební část'!P131</f>
        <v>0</v>
      </c>
      <c r="AV95" s="80">
        <f>'01 - Stavební část'!J33</f>
        <v>0</v>
      </c>
      <c r="AW95" s="80">
        <f>'01 - Stavební část'!J34</f>
        <v>0</v>
      </c>
      <c r="AX95" s="80">
        <f>'01 - Stavební část'!J35</f>
        <v>0</v>
      </c>
      <c r="AY95" s="80">
        <f>'01 - Stavební část'!J36</f>
        <v>0</v>
      </c>
      <c r="AZ95" s="80">
        <f>'01 - Stavební část'!F33</f>
        <v>0</v>
      </c>
      <c r="BA95" s="80">
        <f>'01 - Stavební část'!F34</f>
        <v>0</v>
      </c>
      <c r="BB95" s="80">
        <f>'01 - Stavební část'!F35</f>
        <v>0</v>
      </c>
      <c r="BC95" s="80">
        <f>'01 - Stavební část'!F36</f>
        <v>0</v>
      </c>
      <c r="BD95" s="82">
        <f>'01 - Stavební část'!F37</f>
        <v>0</v>
      </c>
      <c r="BT95" s="83" t="s">
        <v>78</v>
      </c>
      <c r="BV95" s="83" t="s">
        <v>74</v>
      </c>
      <c r="BW95" s="83" t="s">
        <v>79</v>
      </c>
      <c r="BX95" s="83" t="s">
        <v>5</v>
      </c>
      <c r="CL95" s="83" t="s">
        <v>1</v>
      </c>
      <c r="CM95" s="83" t="s">
        <v>80</v>
      </c>
    </row>
    <row r="96" spans="1:91" s="1" customFormat="1" ht="30" customHeight="1">
      <c r="B96" s="32"/>
      <c r="AR96" s="32"/>
    </row>
    <row r="97" spans="2:44" s="1" customFormat="1" ht="7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sheetProtection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phoneticPr fontId="0" type="noConversion"/>
  <hyperlinks>
    <hyperlink ref="A95" location="'01 - Stavební část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5"/>
  <sheetViews>
    <sheetView showGridLines="0" topLeftCell="A170" workbookViewId="0">
      <selection activeCell="J30" sqref="J30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7" t="s">
        <v>79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2:46" ht="25" customHeight="1">
      <c r="B4" s="20"/>
      <c r="D4" s="21" t="s">
        <v>81</v>
      </c>
      <c r="L4" s="20"/>
      <c r="M4" s="84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96" t="str">
        <f>'Rekapitulace stavby'!K6</f>
        <v>Stavební úpravy podkroví objektu Masarykovo náměstí 58, Jihlava</v>
      </c>
      <c r="F7" s="297"/>
      <c r="G7" s="297"/>
      <c r="H7" s="297"/>
      <c r="L7" s="20"/>
    </row>
    <row r="8" spans="2:46" s="1" customFormat="1" ht="12" customHeight="1">
      <c r="B8" s="32"/>
      <c r="D8" s="27" t="s">
        <v>82</v>
      </c>
      <c r="L8" s="32"/>
    </row>
    <row r="9" spans="2:46" s="1" customFormat="1" ht="16.5" customHeight="1">
      <c r="B9" s="32"/>
      <c r="E9" s="268" t="s">
        <v>83</v>
      </c>
      <c r="F9" s="295"/>
      <c r="G9" s="295"/>
      <c r="H9" s="29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7. 2. 2024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27" t="s">
        <v>26</v>
      </c>
      <c r="J15" s="25" t="s">
        <v>1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412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98" t="str">
        <f>'Rekapitulace stavby'!E14</f>
        <v>Vyplň údaj</v>
      </c>
      <c r="F18" s="287"/>
      <c r="G18" s="287"/>
      <c r="H18" s="287"/>
      <c r="I18" s="27" t="s">
        <v>26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29</v>
      </c>
      <c r="I21" s="27" t="s">
        <v>26</v>
      </c>
      <c r="J21" s="25" t="s">
        <v>1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31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32</v>
      </c>
      <c r="I24" s="27" t="s">
        <v>26</v>
      </c>
      <c r="J24" s="25" t="s">
        <v>1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33</v>
      </c>
      <c r="L26" s="32"/>
    </row>
    <row r="27" spans="2:12" s="7" customFormat="1" ht="16.5" customHeight="1">
      <c r="B27" s="85"/>
      <c r="E27" s="291" t="s">
        <v>1</v>
      </c>
      <c r="F27" s="291"/>
      <c r="G27" s="291"/>
      <c r="H27" s="291"/>
      <c r="L27" s="85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86" t="s">
        <v>34</v>
      </c>
      <c r="J30" s="66">
        <f>ROUND(J131, 2)</f>
        <v>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5" customHeight="1">
      <c r="B32" s="32"/>
      <c r="F32" s="35" t="s">
        <v>36</v>
      </c>
      <c r="I32" s="35" t="s">
        <v>35</v>
      </c>
      <c r="J32" s="35" t="s">
        <v>37</v>
      </c>
      <c r="L32" s="32"/>
    </row>
    <row r="33" spans="2:12" s="1" customFormat="1" ht="14.5" customHeight="1">
      <c r="B33" s="32"/>
      <c r="D33" s="55" t="s">
        <v>38</v>
      </c>
      <c r="E33" s="27" t="s">
        <v>39</v>
      </c>
      <c r="F33" s="87">
        <f>ROUND((SUM(BE131:BE244)),  2)</f>
        <v>0</v>
      </c>
      <c r="I33" s="88">
        <v>0.21</v>
      </c>
      <c r="J33" s="87">
        <f>ROUND(((SUM(BE131:BE244))*I33),  2)</f>
        <v>0</v>
      </c>
      <c r="L33" s="32"/>
    </row>
    <row r="34" spans="2:12" s="1" customFormat="1" ht="14.5" customHeight="1">
      <c r="B34" s="32"/>
      <c r="E34" s="27" t="s">
        <v>40</v>
      </c>
      <c r="F34" s="87">
        <f>ROUND((SUM(BF131:BF244)),  2)</f>
        <v>0</v>
      </c>
      <c r="I34" s="88">
        <v>0.12</v>
      </c>
      <c r="J34" s="87">
        <f>ROUND(((SUM(BF131:BF244))*I34),  2)</f>
        <v>0</v>
      </c>
      <c r="L34" s="32"/>
    </row>
    <row r="35" spans="2:12" s="1" customFormat="1" ht="14.5" hidden="1" customHeight="1">
      <c r="B35" s="32"/>
      <c r="E35" s="27" t="s">
        <v>41</v>
      </c>
      <c r="F35" s="87">
        <f>ROUND((SUM(BG131:BG244)),  2)</f>
        <v>0</v>
      </c>
      <c r="I35" s="88">
        <v>0.21</v>
      </c>
      <c r="J35" s="87">
        <f>0</f>
        <v>0</v>
      </c>
      <c r="L35" s="32"/>
    </row>
    <row r="36" spans="2:12" s="1" customFormat="1" ht="14.5" hidden="1" customHeight="1">
      <c r="B36" s="32"/>
      <c r="E36" s="27" t="s">
        <v>42</v>
      </c>
      <c r="F36" s="87">
        <f>ROUND((SUM(BH131:BH244)),  2)</f>
        <v>0</v>
      </c>
      <c r="I36" s="88">
        <v>0.12</v>
      </c>
      <c r="J36" s="87">
        <f>0</f>
        <v>0</v>
      </c>
      <c r="L36" s="32"/>
    </row>
    <row r="37" spans="2:12" s="1" customFormat="1" ht="14.5" hidden="1" customHeight="1">
      <c r="B37" s="32"/>
      <c r="E37" s="27" t="s">
        <v>43</v>
      </c>
      <c r="F37" s="87">
        <f>ROUND((SUM(BI131:BI244)),  2)</f>
        <v>0</v>
      </c>
      <c r="I37" s="88">
        <v>0</v>
      </c>
      <c r="J37" s="87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89"/>
      <c r="D39" s="90" t="s">
        <v>44</v>
      </c>
      <c r="E39" s="57"/>
      <c r="F39" s="57"/>
      <c r="G39" s="91" t="s">
        <v>45</v>
      </c>
      <c r="H39" s="92" t="s">
        <v>46</v>
      </c>
      <c r="I39" s="57"/>
      <c r="J39" s="93">
        <f>SUM(J30:J37)</f>
        <v>0</v>
      </c>
      <c r="K39" s="94"/>
      <c r="L39" s="32"/>
    </row>
    <row r="40" spans="2:12" s="1" customFormat="1" ht="14.5" customHeight="1">
      <c r="B40" s="32"/>
      <c r="L40" s="32"/>
    </row>
    <row r="41" spans="2:12" ht="14.5" customHeight="1">
      <c r="B41" s="20"/>
      <c r="L41" s="20"/>
    </row>
    <row r="42" spans="2:12" ht="14.5" customHeight="1">
      <c r="B42" s="20"/>
      <c r="L42" s="20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32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32"/>
      <c r="D61" s="43" t="s">
        <v>49</v>
      </c>
      <c r="E61" s="34"/>
      <c r="F61" s="95" t="s">
        <v>50</v>
      </c>
      <c r="G61" s="43" t="s">
        <v>49</v>
      </c>
      <c r="H61" s="34"/>
      <c r="I61" s="34"/>
      <c r="J61" s="96" t="s">
        <v>50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32"/>
      <c r="D65" s="41" t="s">
        <v>414</v>
      </c>
      <c r="E65" s="42"/>
      <c r="F65" s="42"/>
      <c r="G65" s="41" t="s">
        <v>413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32"/>
      <c r="D76" s="43" t="s">
        <v>49</v>
      </c>
      <c r="E76" s="34"/>
      <c r="F76" s="95" t="s">
        <v>50</v>
      </c>
      <c r="G76" s="43" t="s">
        <v>49</v>
      </c>
      <c r="H76" s="34"/>
      <c r="I76" s="34"/>
      <c r="J76" s="96" t="s">
        <v>50</v>
      </c>
      <c r="K76" s="34"/>
      <c r="L76" s="32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84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15</v>
      </c>
      <c r="L84" s="32"/>
    </row>
    <row r="85" spans="2:47" s="1" customFormat="1" ht="16.5" customHeight="1">
      <c r="B85" s="32"/>
      <c r="E85" s="296" t="str">
        <f>E7</f>
        <v>Stavební úpravy podkroví objektu Masarykovo náměstí 58, Jihlava</v>
      </c>
      <c r="F85" s="297"/>
      <c r="G85" s="297"/>
      <c r="H85" s="297"/>
      <c r="L85" s="32"/>
    </row>
    <row r="86" spans="2:47" s="1" customFormat="1" ht="12" customHeight="1">
      <c r="B86" s="32"/>
      <c r="C86" s="27" t="s">
        <v>82</v>
      </c>
      <c r="L86" s="32"/>
    </row>
    <row r="87" spans="2:47" s="1" customFormat="1" ht="16.5" customHeight="1">
      <c r="B87" s="32"/>
      <c r="E87" s="268" t="str">
        <f>E9</f>
        <v>01 - Stavební část</v>
      </c>
      <c r="F87" s="295"/>
      <c r="G87" s="295"/>
      <c r="H87" s="295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>Jihlava</v>
      </c>
      <c r="I89" s="27" t="s">
        <v>21</v>
      </c>
      <c r="J89" s="52" t="str">
        <f>IF(J12="","",J12)</f>
        <v>7. 2. 2024</v>
      </c>
      <c r="L89" s="32"/>
    </row>
    <row r="90" spans="2:47" s="1" customFormat="1" ht="7" customHeight="1">
      <c r="B90" s="32"/>
      <c r="L90" s="32"/>
    </row>
    <row r="91" spans="2:47" s="1" customFormat="1" ht="40.15" customHeight="1">
      <c r="B91" s="32"/>
      <c r="C91" s="27" t="s">
        <v>23</v>
      </c>
      <c r="F91" s="25" t="str">
        <f>E15</f>
        <v>Muzeum Vysočiny Jihlava</v>
      </c>
      <c r="I91" s="27" t="s">
        <v>28</v>
      </c>
      <c r="J91" s="30" t="str">
        <f>E21</f>
        <v>ARTPROJEKT JIHLAVA spol. s r.o., Ing.Jakub Fraj</v>
      </c>
      <c r="L91" s="32"/>
    </row>
    <row r="92" spans="2:47" s="1" customFormat="1" ht="15.25" customHeight="1">
      <c r="B92" s="32"/>
      <c r="C92" s="27" t="s">
        <v>412</v>
      </c>
      <c r="F92" s="25" t="str">
        <f>IF(E18="","",E18)</f>
        <v>Vyplň údaj</v>
      </c>
      <c r="I92" s="27" t="s">
        <v>31</v>
      </c>
      <c r="J92" s="30" t="str">
        <f>E24</f>
        <v>Martin Lang</v>
      </c>
      <c r="L92" s="32"/>
    </row>
    <row r="93" spans="2:47" s="1" customFormat="1" ht="10.4" customHeight="1">
      <c r="B93" s="32"/>
      <c r="L93" s="32"/>
    </row>
    <row r="94" spans="2:47" s="1" customFormat="1" ht="29.25" customHeight="1">
      <c r="B94" s="32"/>
      <c r="C94" s="97" t="s">
        <v>85</v>
      </c>
      <c r="D94" s="89"/>
      <c r="E94" s="89"/>
      <c r="F94" s="89"/>
      <c r="G94" s="89"/>
      <c r="H94" s="89"/>
      <c r="I94" s="89"/>
      <c r="J94" s="98" t="s">
        <v>86</v>
      </c>
      <c r="K94" s="89"/>
      <c r="L94" s="32"/>
    </row>
    <row r="95" spans="2:47" s="1" customFormat="1" ht="10.4" customHeight="1">
      <c r="B95" s="32"/>
      <c r="L95" s="32"/>
    </row>
    <row r="96" spans="2:47" s="1" customFormat="1" ht="22.9" customHeight="1">
      <c r="B96" s="32"/>
      <c r="C96" s="99" t="s">
        <v>87</v>
      </c>
      <c r="J96" s="66">
        <f>J131</f>
        <v>0</v>
      </c>
      <c r="L96" s="32"/>
      <c r="AU96" s="17" t="s">
        <v>88</v>
      </c>
    </row>
    <row r="97" spans="2:12" s="8" customFormat="1" ht="25" customHeight="1">
      <c r="B97" s="100"/>
      <c r="D97" s="101" t="s">
        <v>89</v>
      </c>
      <c r="E97" s="102"/>
      <c r="F97" s="102"/>
      <c r="G97" s="102"/>
      <c r="H97" s="102"/>
      <c r="I97" s="102"/>
      <c r="J97" s="103">
        <f>J132</f>
        <v>0</v>
      </c>
      <c r="L97" s="100"/>
    </row>
    <row r="98" spans="2:12" s="9" customFormat="1" ht="19.899999999999999" customHeight="1">
      <c r="B98" s="104"/>
      <c r="D98" s="105" t="s">
        <v>90</v>
      </c>
      <c r="E98" s="106"/>
      <c r="F98" s="106"/>
      <c r="G98" s="106"/>
      <c r="H98" s="106"/>
      <c r="I98" s="106"/>
      <c r="J98" s="107">
        <f>J133</f>
        <v>0</v>
      </c>
      <c r="L98" s="104"/>
    </row>
    <row r="99" spans="2:12" s="9" customFormat="1" ht="19.899999999999999" customHeight="1">
      <c r="B99" s="104"/>
      <c r="D99" s="105" t="s">
        <v>91</v>
      </c>
      <c r="E99" s="106"/>
      <c r="F99" s="106"/>
      <c r="G99" s="106"/>
      <c r="H99" s="106"/>
      <c r="I99" s="106"/>
      <c r="J99" s="107">
        <f>J136</f>
        <v>0</v>
      </c>
      <c r="L99" s="104"/>
    </row>
    <row r="100" spans="2:12" s="9" customFormat="1" ht="19.899999999999999" customHeight="1">
      <c r="B100" s="104"/>
      <c r="D100" s="105" t="s">
        <v>92</v>
      </c>
      <c r="E100" s="106"/>
      <c r="F100" s="106"/>
      <c r="G100" s="106"/>
      <c r="H100" s="106"/>
      <c r="I100" s="106"/>
      <c r="J100" s="107">
        <f>J145</f>
        <v>0</v>
      </c>
      <c r="L100" s="104"/>
    </row>
    <row r="101" spans="2:12" s="8" customFormat="1" ht="25" customHeight="1">
      <c r="B101" s="100"/>
      <c r="D101" s="101" t="s">
        <v>93</v>
      </c>
      <c r="E101" s="102"/>
      <c r="F101" s="102"/>
      <c r="G101" s="102"/>
      <c r="H101" s="102"/>
      <c r="I101" s="102"/>
      <c r="J101" s="103">
        <f>J155</f>
        <v>0</v>
      </c>
      <c r="L101" s="100"/>
    </row>
    <row r="102" spans="2:12" s="9" customFormat="1" ht="19.899999999999999" customHeight="1">
      <c r="B102" s="104"/>
      <c r="D102" s="105" t="s">
        <v>94</v>
      </c>
      <c r="E102" s="106"/>
      <c r="F102" s="106"/>
      <c r="G102" s="106"/>
      <c r="H102" s="106"/>
      <c r="I102" s="106"/>
      <c r="J102" s="107">
        <f>J156</f>
        <v>0</v>
      </c>
      <c r="L102" s="104"/>
    </row>
    <row r="103" spans="2:12" s="9" customFormat="1" ht="19.899999999999999" customHeight="1">
      <c r="B103" s="104"/>
      <c r="D103" s="105" t="s">
        <v>95</v>
      </c>
      <c r="E103" s="106"/>
      <c r="F103" s="106"/>
      <c r="G103" s="106"/>
      <c r="H103" s="106"/>
      <c r="I103" s="106"/>
      <c r="J103" s="107">
        <f>J173</f>
        <v>0</v>
      </c>
      <c r="L103" s="104"/>
    </row>
    <row r="104" spans="2:12" s="9" customFormat="1" ht="19.899999999999999" customHeight="1">
      <c r="B104" s="104"/>
      <c r="D104" s="105" t="s">
        <v>96</v>
      </c>
      <c r="E104" s="106"/>
      <c r="F104" s="106"/>
      <c r="G104" s="106"/>
      <c r="H104" s="106"/>
      <c r="I104" s="106"/>
      <c r="J104" s="107">
        <f>J175</f>
        <v>0</v>
      </c>
      <c r="L104" s="104"/>
    </row>
    <row r="105" spans="2:12" s="9" customFormat="1" ht="19.899999999999999" customHeight="1">
      <c r="B105" s="104"/>
      <c r="D105" s="105" t="s">
        <v>97</v>
      </c>
      <c r="E105" s="106"/>
      <c r="F105" s="106"/>
      <c r="G105" s="106"/>
      <c r="H105" s="106"/>
      <c r="I105" s="106"/>
      <c r="J105" s="107">
        <f>J199</f>
        <v>0</v>
      </c>
      <c r="L105" s="104"/>
    </row>
    <row r="106" spans="2:12" s="9" customFormat="1" ht="19.899999999999999" customHeight="1">
      <c r="B106" s="104"/>
      <c r="D106" s="105" t="s">
        <v>98</v>
      </c>
      <c r="E106" s="106"/>
      <c r="F106" s="106"/>
      <c r="G106" s="106"/>
      <c r="H106" s="106"/>
      <c r="I106" s="106"/>
      <c r="J106" s="107">
        <f>J221</f>
        <v>0</v>
      </c>
      <c r="L106" s="104"/>
    </row>
    <row r="107" spans="2:12" s="9" customFormat="1" ht="19.899999999999999" customHeight="1">
      <c r="B107" s="104"/>
      <c r="D107" s="105" t="s">
        <v>99</v>
      </c>
      <c r="E107" s="106"/>
      <c r="F107" s="106"/>
      <c r="G107" s="106"/>
      <c r="H107" s="106"/>
      <c r="I107" s="106"/>
      <c r="J107" s="107">
        <f>J223</f>
        <v>0</v>
      </c>
      <c r="L107" s="104"/>
    </row>
    <row r="108" spans="2:12" s="8" customFormat="1" ht="25" customHeight="1">
      <c r="B108" s="100"/>
      <c r="D108" s="101" t="s">
        <v>100</v>
      </c>
      <c r="E108" s="102"/>
      <c r="F108" s="102"/>
      <c r="G108" s="102"/>
      <c r="H108" s="102"/>
      <c r="I108" s="102"/>
      <c r="J108" s="103">
        <f>J236</f>
        <v>0</v>
      </c>
      <c r="L108" s="100"/>
    </row>
    <row r="109" spans="2:12" s="9" customFormat="1" ht="19.899999999999999" customHeight="1">
      <c r="B109" s="104"/>
      <c r="D109" s="105" t="s">
        <v>101</v>
      </c>
      <c r="E109" s="106"/>
      <c r="F109" s="106"/>
      <c r="G109" s="106"/>
      <c r="H109" s="106"/>
      <c r="I109" s="106"/>
      <c r="J109" s="107">
        <f>J237</f>
        <v>0</v>
      </c>
      <c r="L109" s="104"/>
    </row>
    <row r="110" spans="2:12" s="9" customFormat="1" ht="19.899999999999999" customHeight="1">
      <c r="B110" s="104"/>
      <c r="D110" s="105" t="s">
        <v>102</v>
      </c>
      <c r="E110" s="106"/>
      <c r="F110" s="106"/>
      <c r="G110" s="106"/>
      <c r="H110" s="106"/>
      <c r="I110" s="106"/>
      <c r="J110" s="107">
        <f>J241</f>
        <v>0</v>
      </c>
      <c r="L110" s="104"/>
    </row>
    <row r="111" spans="2:12" s="9" customFormat="1" ht="19.899999999999999" customHeight="1">
      <c r="B111" s="104"/>
      <c r="D111" s="105" t="s">
        <v>103</v>
      </c>
      <c r="E111" s="106"/>
      <c r="F111" s="106"/>
      <c r="G111" s="106"/>
      <c r="H111" s="106"/>
      <c r="I111" s="106"/>
      <c r="J111" s="107">
        <f>J243</f>
        <v>0</v>
      </c>
      <c r="L111" s="104"/>
    </row>
    <row r="112" spans="2:12" s="1" customFormat="1" ht="21.75" customHeight="1">
      <c r="B112" s="32"/>
      <c r="L112" s="32"/>
    </row>
    <row r="113" spans="2:12" s="1" customFormat="1" ht="7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7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5" customHeight="1">
      <c r="B118" s="32"/>
      <c r="C118" s="21" t="s">
        <v>104</v>
      </c>
      <c r="L118" s="32"/>
    </row>
    <row r="119" spans="2:12" s="1" customFormat="1" ht="7" customHeight="1">
      <c r="B119" s="32"/>
      <c r="L119" s="32"/>
    </row>
    <row r="120" spans="2:12" s="1" customFormat="1" ht="12" customHeight="1">
      <c r="B120" s="32"/>
      <c r="C120" s="27" t="s">
        <v>15</v>
      </c>
      <c r="L120" s="32"/>
    </row>
    <row r="121" spans="2:12" s="1" customFormat="1" ht="16.5" customHeight="1">
      <c r="B121" s="32"/>
      <c r="E121" s="296" t="str">
        <f>E7</f>
        <v>Stavební úpravy podkroví objektu Masarykovo náměstí 58, Jihlava</v>
      </c>
      <c r="F121" s="297"/>
      <c r="G121" s="297"/>
      <c r="H121" s="297"/>
      <c r="L121" s="32"/>
    </row>
    <row r="122" spans="2:12" s="1" customFormat="1" ht="12" customHeight="1">
      <c r="B122" s="32"/>
      <c r="C122" s="27" t="s">
        <v>82</v>
      </c>
      <c r="L122" s="32"/>
    </row>
    <row r="123" spans="2:12" s="1" customFormat="1" ht="16.5" customHeight="1">
      <c r="B123" s="32"/>
      <c r="E123" s="268" t="str">
        <f>E9</f>
        <v>01 - Stavební část</v>
      </c>
      <c r="F123" s="295"/>
      <c r="G123" s="295"/>
      <c r="H123" s="295"/>
      <c r="L123" s="32"/>
    </row>
    <row r="124" spans="2:12" s="1" customFormat="1" ht="7" customHeight="1">
      <c r="B124" s="32"/>
      <c r="L124" s="32"/>
    </row>
    <row r="125" spans="2:12" s="1" customFormat="1" ht="12" customHeight="1">
      <c r="B125" s="32"/>
      <c r="C125" s="27" t="s">
        <v>19</v>
      </c>
      <c r="F125" s="25" t="str">
        <f>F12</f>
        <v>Jihlava</v>
      </c>
      <c r="I125" s="27" t="s">
        <v>21</v>
      </c>
      <c r="J125" s="52" t="str">
        <f>IF(J12="","",J12)</f>
        <v>7. 2. 2024</v>
      </c>
      <c r="L125" s="32"/>
    </row>
    <row r="126" spans="2:12" s="1" customFormat="1" ht="7" customHeight="1">
      <c r="B126" s="32"/>
      <c r="L126" s="32"/>
    </row>
    <row r="127" spans="2:12" s="1" customFormat="1" ht="40.15" customHeight="1">
      <c r="B127" s="32"/>
      <c r="C127" s="27" t="s">
        <v>23</v>
      </c>
      <c r="F127" s="25" t="str">
        <f>E15</f>
        <v>Muzeum Vysočiny Jihlava</v>
      </c>
      <c r="I127" s="27" t="s">
        <v>28</v>
      </c>
      <c r="J127" s="30" t="str">
        <f>E21</f>
        <v>ARTPROJEKT JIHLAVA spol. s r.o., Ing.Jakub Fraj</v>
      </c>
      <c r="L127" s="32"/>
    </row>
    <row r="128" spans="2:12" s="1" customFormat="1" ht="15.25" customHeight="1">
      <c r="B128" s="32"/>
      <c r="C128" s="27" t="s">
        <v>412</v>
      </c>
      <c r="F128" s="25" t="str">
        <f>IF(E18="","",E18)</f>
        <v>Vyplň údaj</v>
      </c>
      <c r="I128" s="27" t="s">
        <v>31</v>
      </c>
      <c r="J128" s="30" t="str">
        <f>E24</f>
        <v>Martin Lang</v>
      </c>
      <c r="L128" s="32"/>
    </row>
    <row r="129" spans="2:65" s="1" customFormat="1" ht="10.4" customHeight="1">
      <c r="B129" s="32"/>
      <c r="L129" s="32"/>
    </row>
    <row r="130" spans="2:65" s="10" customFormat="1" ht="29.25" customHeight="1">
      <c r="B130" s="108"/>
      <c r="C130" s="109" t="s">
        <v>105</v>
      </c>
      <c r="D130" s="110" t="s">
        <v>57</v>
      </c>
      <c r="E130" s="110" t="s">
        <v>53</v>
      </c>
      <c r="F130" s="110" t="s">
        <v>54</v>
      </c>
      <c r="G130" s="110" t="s">
        <v>106</v>
      </c>
      <c r="H130" s="110" t="s">
        <v>107</v>
      </c>
      <c r="I130" s="110" t="s">
        <v>108</v>
      </c>
      <c r="J130" s="110" t="s">
        <v>86</v>
      </c>
      <c r="K130" s="111" t="s">
        <v>109</v>
      </c>
      <c r="L130" s="108"/>
      <c r="M130" s="59" t="s">
        <v>1</v>
      </c>
      <c r="N130" s="60" t="s">
        <v>38</v>
      </c>
      <c r="O130" s="60" t="s">
        <v>110</v>
      </c>
      <c r="P130" s="60" t="s">
        <v>111</v>
      </c>
      <c r="Q130" s="60" t="s">
        <v>112</v>
      </c>
      <c r="R130" s="60" t="s">
        <v>113</v>
      </c>
      <c r="S130" s="60" t="s">
        <v>114</v>
      </c>
      <c r="T130" s="61" t="s">
        <v>115</v>
      </c>
    </row>
    <row r="131" spans="2:65" s="1" customFormat="1" ht="22.9" customHeight="1">
      <c r="B131" s="32"/>
      <c r="C131" s="64" t="s">
        <v>116</v>
      </c>
      <c r="J131" s="112">
        <f>BK131</f>
        <v>0</v>
      </c>
      <c r="L131" s="32"/>
      <c r="M131" s="62"/>
      <c r="N131" s="53"/>
      <c r="O131" s="53"/>
      <c r="P131" s="113">
        <f>P132+P155+P236</f>
        <v>0</v>
      </c>
      <c r="Q131" s="53"/>
      <c r="R131" s="113">
        <f>R132+R155+R236</f>
        <v>10.163991360000001</v>
      </c>
      <c r="S131" s="53"/>
      <c r="T131" s="114">
        <f>T132+T155+T236</f>
        <v>11.492571850000001</v>
      </c>
      <c r="AT131" s="17" t="s">
        <v>71</v>
      </c>
      <c r="AU131" s="17" t="s">
        <v>88</v>
      </c>
      <c r="BK131" s="115">
        <f>BK132+BK155+BK236</f>
        <v>0</v>
      </c>
    </row>
    <row r="132" spans="2:65" s="11" customFormat="1" ht="25.9" customHeight="1">
      <c r="B132" s="116"/>
      <c r="D132" s="117" t="s">
        <v>71</v>
      </c>
      <c r="E132" s="118" t="s">
        <v>117</v>
      </c>
      <c r="F132" s="118" t="s">
        <v>118</v>
      </c>
      <c r="I132" s="119"/>
      <c r="J132" s="120">
        <f>BK132</f>
        <v>0</v>
      </c>
      <c r="L132" s="116"/>
      <c r="M132" s="121"/>
      <c r="P132" s="122">
        <f>P133+P136+P145</f>
        <v>0</v>
      </c>
      <c r="R132" s="122">
        <f>R133+R136+R145</f>
        <v>4.2062417200000004</v>
      </c>
      <c r="T132" s="123">
        <f>T133+T136+T145</f>
        <v>4.525512</v>
      </c>
      <c r="AR132" s="117" t="s">
        <v>78</v>
      </c>
      <c r="AT132" s="124" t="s">
        <v>71</v>
      </c>
      <c r="AU132" s="124" t="s">
        <v>72</v>
      </c>
      <c r="AY132" s="117" t="s">
        <v>119</v>
      </c>
      <c r="BK132" s="125">
        <f>BK133+BK136+BK145</f>
        <v>0</v>
      </c>
    </row>
    <row r="133" spans="2:65" s="11" customFormat="1" ht="22.9" customHeight="1">
      <c r="B133" s="116"/>
      <c r="D133" s="117" t="s">
        <v>71</v>
      </c>
      <c r="E133" s="126" t="s">
        <v>120</v>
      </c>
      <c r="F133" s="126" t="s">
        <v>121</v>
      </c>
      <c r="I133" s="119"/>
      <c r="J133" s="127">
        <f>BK133</f>
        <v>0</v>
      </c>
      <c r="L133" s="116"/>
      <c r="M133" s="121"/>
      <c r="P133" s="122">
        <f>SUM(P134:P135)</f>
        <v>0</v>
      </c>
      <c r="R133" s="122">
        <f>SUM(R134:R135)</f>
        <v>4.1438704400000006</v>
      </c>
      <c r="T133" s="123">
        <f>SUM(T134:T135)</f>
        <v>4.3521520000000002</v>
      </c>
      <c r="AR133" s="117" t="s">
        <v>78</v>
      </c>
      <c r="AT133" s="124" t="s">
        <v>71</v>
      </c>
      <c r="AU133" s="124" t="s">
        <v>78</v>
      </c>
      <c r="AY133" s="117" t="s">
        <v>119</v>
      </c>
      <c r="BK133" s="125">
        <f>SUM(BK134:BK135)</f>
        <v>0</v>
      </c>
    </row>
    <row r="134" spans="2:65" s="1" customFormat="1" ht="37.9" customHeight="1">
      <c r="B134" s="32"/>
      <c r="C134" s="128" t="s">
        <v>78</v>
      </c>
      <c r="D134" s="128" t="s">
        <v>122</v>
      </c>
      <c r="E134" s="129" t="s">
        <v>123</v>
      </c>
      <c r="F134" s="130" t="s">
        <v>124</v>
      </c>
      <c r="G134" s="131" t="s">
        <v>125</v>
      </c>
      <c r="H134" s="132">
        <v>155.434</v>
      </c>
      <c r="I134" s="133"/>
      <c r="J134" s="134">
        <f>ROUND(I134*H134,2)</f>
        <v>0</v>
      </c>
      <c r="K134" s="130" t="s">
        <v>126</v>
      </c>
      <c r="L134" s="32"/>
      <c r="M134" s="135" t="s">
        <v>1</v>
      </c>
      <c r="N134" s="136" t="s">
        <v>39</v>
      </c>
      <c r="P134" s="137">
        <f>O134*H134</f>
        <v>0</v>
      </c>
      <c r="Q134" s="137">
        <v>2.6440000000000002E-2</v>
      </c>
      <c r="R134" s="137">
        <f>Q134*H134</f>
        <v>4.1096749600000004</v>
      </c>
      <c r="S134" s="137">
        <v>2.5999999999999999E-2</v>
      </c>
      <c r="T134" s="138">
        <f>S134*H134</f>
        <v>4.0412840000000001</v>
      </c>
      <c r="AR134" s="139" t="s">
        <v>127</v>
      </c>
      <c r="AT134" s="139" t="s">
        <v>122</v>
      </c>
      <c r="AU134" s="139" t="s">
        <v>80</v>
      </c>
      <c r="AY134" s="17" t="s">
        <v>119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78</v>
      </c>
      <c r="BK134" s="140">
        <f>ROUND(I134*H134,2)</f>
        <v>0</v>
      </c>
      <c r="BL134" s="17" t="s">
        <v>127</v>
      </c>
      <c r="BM134" s="139" t="s">
        <v>128</v>
      </c>
    </row>
    <row r="135" spans="2:65" s="1" customFormat="1" ht="37.9" customHeight="1">
      <c r="B135" s="32"/>
      <c r="C135" s="128" t="s">
        <v>80</v>
      </c>
      <c r="D135" s="128" t="s">
        <v>122</v>
      </c>
      <c r="E135" s="129" t="s">
        <v>129</v>
      </c>
      <c r="F135" s="130" t="s">
        <v>130</v>
      </c>
      <c r="G135" s="131" t="s">
        <v>125</v>
      </c>
      <c r="H135" s="132">
        <v>155.434</v>
      </c>
      <c r="I135" s="133"/>
      <c r="J135" s="134">
        <f>ROUND(I135*H135,2)</f>
        <v>0</v>
      </c>
      <c r="K135" s="130" t="s">
        <v>126</v>
      </c>
      <c r="L135" s="32"/>
      <c r="M135" s="135" t="s">
        <v>1</v>
      </c>
      <c r="N135" s="136" t="s">
        <v>39</v>
      </c>
      <c r="P135" s="137">
        <f>O135*H135</f>
        <v>0</v>
      </c>
      <c r="Q135" s="137">
        <v>2.2000000000000001E-4</v>
      </c>
      <c r="R135" s="137">
        <f>Q135*H135</f>
        <v>3.419548E-2</v>
      </c>
      <c r="S135" s="137">
        <v>2E-3</v>
      </c>
      <c r="T135" s="138">
        <f>S135*H135</f>
        <v>0.31086799999999998</v>
      </c>
      <c r="AR135" s="139" t="s">
        <v>127</v>
      </c>
      <c r="AT135" s="139" t="s">
        <v>122</v>
      </c>
      <c r="AU135" s="139" t="s">
        <v>80</v>
      </c>
      <c r="AY135" s="17" t="s">
        <v>119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7" t="s">
        <v>78</v>
      </c>
      <c r="BK135" s="140">
        <f>ROUND(I135*H135,2)</f>
        <v>0</v>
      </c>
      <c r="BL135" s="17" t="s">
        <v>127</v>
      </c>
      <c r="BM135" s="139" t="s">
        <v>131</v>
      </c>
    </row>
    <row r="136" spans="2:65" s="11" customFormat="1" ht="22.9" customHeight="1">
      <c r="B136" s="116"/>
      <c r="D136" s="117" t="s">
        <v>71</v>
      </c>
      <c r="E136" s="126" t="s">
        <v>132</v>
      </c>
      <c r="F136" s="126" t="s">
        <v>133</v>
      </c>
      <c r="I136" s="119"/>
      <c r="J136" s="127">
        <f>BK136</f>
        <v>0</v>
      </c>
      <c r="L136" s="116"/>
      <c r="M136" s="121"/>
      <c r="P136" s="122">
        <f>SUM(P137:P144)</f>
        <v>0</v>
      </c>
      <c r="R136" s="122">
        <f>SUM(R137:R144)</f>
        <v>2.6423780000000001E-2</v>
      </c>
      <c r="T136" s="123">
        <f>SUM(T137:T144)</f>
        <v>0.17335999999999999</v>
      </c>
      <c r="AR136" s="117" t="s">
        <v>78</v>
      </c>
      <c r="AT136" s="124" t="s">
        <v>71</v>
      </c>
      <c r="AU136" s="124" t="s">
        <v>78</v>
      </c>
      <c r="AY136" s="117" t="s">
        <v>119</v>
      </c>
      <c r="BK136" s="125">
        <f>SUM(BK137:BK144)</f>
        <v>0</v>
      </c>
    </row>
    <row r="137" spans="2:65" s="1" customFormat="1" ht="37.9" customHeight="1">
      <c r="B137" s="32"/>
      <c r="C137" s="128" t="s">
        <v>134</v>
      </c>
      <c r="D137" s="128" t="s">
        <v>122</v>
      </c>
      <c r="E137" s="129" t="s">
        <v>135</v>
      </c>
      <c r="F137" s="130" t="s">
        <v>136</v>
      </c>
      <c r="G137" s="131" t="s">
        <v>125</v>
      </c>
      <c r="H137" s="132">
        <v>155.434</v>
      </c>
      <c r="I137" s="133"/>
      <c r="J137" s="134">
        <f>ROUND(I137*H137,2)</f>
        <v>0</v>
      </c>
      <c r="K137" s="130" t="s">
        <v>126</v>
      </c>
      <c r="L137" s="32"/>
      <c r="M137" s="135" t="s">
        <v>1</v>
      </c>
      <c r="N137" s="136" t="s">
        <v>39</v>
      </c>
      <c r="P137" s="137">
        <f>O137*H137</f>
        <v>0</v>
      </c>
      <c r="Q137" s="137">
        <v>1.2999999999999999E-4</v>
      </c>
      <c r="R137" s="137">
        <f>Q137*H137</f>
        <v>2.0206419999999999E-2</v>
      </c>
      <c r="S137" s="137">
        <v>0</v>
      </c>
      <c r="T137" s="138">
        <f>S137*H137</f>
        <v>0</v>
      </c>
      <c r="AR137" s="139" t="s">
        <v>127</v>
      </c>
      <c r="AT137" s="139" t="s">
        <v>122</v>
      </c>
      <c r="AU137" s="139" t="s">
        <v>80</v>
      </c>
      <c r="AY137" s="17" t="s">
        <v>119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78</v>
      </c>
      <c r="BK137" s="140">
        <f>ROUND(I137*H137,2)</f>
        <v>0</v>
      </c>
      <c r="BL137" s="17" t="s">
        <v>127</v>
      </c>
      <c r="BM137" s="139" t="s">
        <v>137</v>
      </c>
    </row>
    <row r="138" spans="2:65" s="1" customFormat="1" ht="37.9" customHeight="1">
      <c r="B138" s="32"/>
      <c r="C138" s="128" t="s">
        <v>127</v>
      </c>
      <c r="D138" s="128" t="s">
        <v>122</v>
      </c>
      <c r="E138" s="129" t="s">
        <v>138</v>
      </c>
      <c r="F138" s="130" t="s">
        <v>139</v>
      </c>
      <c r="G138" s="131" t="s">
        <v>125</v>
      </c>
      <c r="H138" s="132">
        <v>155.434</v>
      </c>
      <c r="I138" s="133"/>
      <c r="J138" s="134">
        <f>ROUND(I138*H138,2)</f>
        <v>0</v>
      </c>
      <c r="K138" s="130" t="s">
        <v>126</v>
      </c>
      <c r="L138" s="32"/>
      <c r="M138" s="135" t="s">
        <v>1</v>
      </c>
      <c r="N138" s="136" t="s">
        <v>39</v>
      </c>
      <c r="P138" s="137">
        <f>O138*H138</f>
        <v>0</v>
      </c>
      <c r="Q138" s="137">
        <v>4.0000000000000003E-5</v>
      </c>
      <c r="R138" s="137">
        <f>Q138*H138</f>
        <v>6.2173600000000008E-3</v>
      </c>
      <c r="S138" s="137">
        <v>0</v>
      </c>
      <c r="T138" s="138">
        <f>S138*H138</f>
        <v>0</v>
      </c>
      <c r="AR138" s="139" t="s">
        <v>127</v>
      </c>
      <c r="AT138" s="139" t="s">
        <v>122</v>
      </c>
      <c r="AU138" s="139" t="s">
        <v>80</v>
      </c>
      <c r="AY138" s="17" t="s">
        <v>119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78</v>
      </c>
      <c r="BK138" s="140">
        <f>ROUND(I138*H138,2)</f>
        <v>0</v>
      </c>
      <c r="BL138" s="17" t="s">
        <v>127</v>
      </c>
      <c r="BM138" s="139" t="s">
        <v>140</v>
      </c>
    </row>
    <row r="139" spans="2:65" s="12" customFormat="1">
      <c r="B139" s="141"/>
      <c r="D139" s="142" t="s">
        <v>141</v>
      </c>
      <c r="E139" s="143" t="s">
        <v>1</v>
      </c>
      <c r="F139" s="144" t="s">
        <v>142</v>
      </c>
      <c r="H139" s="145">
        <v>155.434</v>
      </c>
      <c r="I139" s="146"/>
      <c r="L139" s="141"/>
      <c r="M139" s="147"/>
      <c r="T139" s="148"/>
      <c r="AT139" s="143" t="s">
        <v>141</v>
      </c>
      <c r="AU139" s="143" t="s">
        <v>80</v>
      </c>
      <c r="AV139" s="12" t="s">
        <v>80</v>
      </c>
      <c r="AW139" s="12" t="s">
        <v>30</v>
      </c>
      <c r="AX139" s="12" t="s">
        <v>72</v>
      </c>
      <c r="AY139" s="143" t="s">
        <v>119</v>
      </c>
    </row>
    <row r="140" spans="2:65" s="13" customFormat="1">
      <c r="B140" s="149"/>
      <c r="D140" s="142" t="s">
        <v>141</v>
      </c>
      <c r="E140" s="150" t="s">
        <v>1</v>
      </c>
      <c r="F140" s="151" t="s">
        <v>143</v>
      </c>
      <c r="H140" s="152">
        <v>155.434</v>
      </c>
      <c r="I140" s="153"/>
      <c r="L140" s="149"/>
      <c r="M140" s="154"/>
      <c r="T140" s="155"/>
      <c r="AT140" s="150" t="s">
        <v>141</v>
      </c>
      <c r="AU140" s="150" t="s">
        <v>80</v>
      </c>
      <c r="AV140" s="13" t="s">
        <v>127</v>
      </c>
      <c r="AW140" s="13" t="s">
        <v>30</v>
      </c>
      <c r="AX140" s="13" t="s">
        <v>78</v>
      </c>
      <c r="AY140" s="150" t="s">
        <v>119</v>
      </c>
    </row>
    <row r="141" spans="2:65" s="1" customFormat="1" ht="37.9" customHeight="1">
      <c r="B141" s="32"/>
      <c r="C141" s="128" t="s">
        <v>144</v>
      </c>
      <c r="D141" s="128" t="s">
        <v>122</v>
      </c>
      <c r="E141" s="129" t="s">
        <v>145</v>
      </c>
      <c r="F141" s="130" t="s">
        <v>146</v>
      </c>
      <c r="G141" s="131" t="s">
        <v>125</v>
      </c>
      <c r="H141" s="132">
        <v>1.97</v>
      </c>
      <c r="I141" s="133"/>
      <c r="J141" s="134">
        <f>ROUND(I141*H141,2)</f>
        <v>0</v>
      </c>
      <c r="K141" s="130" t="s">
        <v>126</v>
      </c>
      <c r="L141" s="32"/>
      <c r="M141" s="135" t="s">
        <v>1</v>
      </c>
      <c r="N141" s="136" t="s">
        <v>39</v>
      </c>
      <c r="P141" s="137">
        <f>O141*H141</f>
        <v>0</v>
      </c>
      <c r="Q141" s="137">
        <v>0</v>
      </c>
      <c r="R141" s="137">
        <f>Q141*H141</f>
        <v>0</v>
      </c>
      <c r="S141" s="137">
        <v>8.7999999999999995E-2</v>
      </c>
      <c r="T141" s="138">
        <f>S141*H141</f>
        <v>0.17335999999999999</v>
      </c>
      <c r="AR141" s="139" t="s">
        <v>127</v>
      </c>
      <c r="AT141" s="139" t="s">
        <v>122</v>
      </c>
      <c r="AU141" s="139" t="s">
        <v>80</v>
      </c>
      <c r="AY141" s="17" t="s">
        <v>119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78</v>
      </c>
      <c r="BK141" s="140">
        <f>ROUND(I141*H141,2)</f>
        <v>0</v>
      </c>
      <c r="BL141" s="17" t="s">
        <v>127</v>
      </c>
      <c r="BM141" s="139" t="s">
        <v>147</v>
      </c>
    </row>
    <row r="142" spans="2:65" s="14" customFormat="1">
      <c r="B142" s="156"/>
      <c r="D142" s="142" t="s">
        <v>141</v>
      </c>
      <c r="E142" s="157" t="s">
        <v>1</v>
      </c>
      <c r="F142" s="158" t="s">
        <v>148</v>
      </c>
      <c r="H142" s="157" t="s">
        <v>1</v>
      </c>
      <c r="I142" s="159"/>
      <c r="L142" s="156"/>
      <c r="M142" s="160"/>
      <c r="T142" s="161"/>
      <c r="AT142" s="157" t="s">
        <v>141</v>
      </c>
      <c r="AU142" s="157" t="s">
        <v>80</v>
      </c>
      <c r="AV142" s="14" t="s">
        <v>78</v>
      </c>
      <c r="AW142" s="14" t="s">
        <v>30</v>
      </c>
      <c r="AX142" s="14" t="s">
        <v>72</v>
      </c>
      <c r="AY142" s="157" t="s">
        <v>119</v>
      </c>
    </row>
    <row r="143" spans="2:65" s="12" customFormat="1">
      <c r="B143" s="141"/>
      <c r="D143" s="142" t="s">
        <v>141</v>
      </c>
      <c r="E143" s="143" t="s">
        <v>1</v>
      </c>
      <c r="F143" s="144" t="s">
        <v>149</v>
      </c>
      <c r="H143" s="145">
        <v>1.97</v>
      </c>
      <c r="I143" s="146"/>
      <c r="L143" s="141"/>
      <c r="M143" s="147"/>
      <c r="T143" s="148"/>
      <c r="AT143" s="143" t="s">
        <v>141</v>
      </c>
      <c r="AU143" s="143" t="s">
        <v>80</v>
      </c>
      <c r="AV143" s="12" t="s">
        <v>80</v>
      </c>
      <c r="AW143" s="12" t="s">
        <v>30</v>
      </c>
      <c r="AX143" s="12" t="s">
        <v>72</v>
      </c>
      <c r="AY143" s="143" t="s">
        <v>119</v>
      </c>
    </row>
    <row r="144" spans="2:65" s="13" customFormat="1">
      <c r="B144" s="149"/>
      <c r="D144" s="142" t="s">
        <v>141</v>
      </c>
      <c r="E144" s="150" t="s">
        <v>1</v>
      </c>
      <c r="F144" s="151" t="s">
        <v>143</v>
      </c>
      <c r="H144" s="152">
        <v>1.97</v>
      </c>
      <c r="I144" s="153"/>
      <c r="L144" s="149"/>
      <c r="M144" s="154"/>
      <c r="T144" s="155"/>
      <c r="AT144" s="150" t="s">
        <v>141</v>
      </c>
      <c r="AU144" s="150" t="s">
        <v>80</v>
      </c>
      <c r="AV144" s="13" t="s">
        <v>127</v>
      </c>
      <c r="AW144" s="13" t="s">
        <v>30</v>
      </c>
      <c r="AX144" s="13" t="s">
        <v>78</v>
      </c>
      <c r="AY144" s="150" t="s">
        <v>119</v>
      </c>
    </row>
    <row r="145" spans="2:65" s="11" customFormat="1" ht="22.9" customHeight="1">
      <c r="B145" s="116"/>
      <c r="D145" s="117" t="s">
        <v>71</v>
      </c>
      <c r="E145" s="126" t="s">
        <v>150</v>
      </c>
      <c r="F145" s="126" t="s">
        <v>151</v>
      </c>
      <c r="I145" s="119"/>
      <c r="J145" s="127">
        <f>BK145</f>
        <v>0</v>
      </c>
      <c r="L145" s="116"/>
      <c r="M145" s="121"/>
      <c r="P145" s="122">
        <f>SUM(P146:P154)</f>
        <v>0</v>
      </c>
      <c r="R145" s="122">
        <f>SUM(R146:R154)</f>
        <v>3.59475E-2</v>
      </c>
      <c r="T145" s="123">
        <f>SUM(T146:T154)</f>
        <v>0</v>
      </c>
      <c r="AR145" s="117" t="s">
        <v>78</v>
      </c>
      <c r="AT145" s="124" t="s">
        <v>71</v>
      </c>
      <c r="AU145" s="124" t="s">
        <v>78</v>
      </c>
      <c r="AY145" s="117" t="s">
        <v>119</v>
      </c>
      <c r="BK145" s="125">
        <f>SUM(BK146:BK154)</f>
        <v>0</v>
      </c>
    </row>
    <row r="146" spans="2:65" s="1" customFormat="1" ht="16.5" customHeight="1">
      <c r="B146" s="32"/>
      <c r="C146" s="128" t="s">
        <v>120</v>
      </c>
      <c r="D146" s="128" t="s">
        <v>122</v>
      </c>
      <c r="E146" s="129" t="s">
        <v>152</v>
      </c>
      <c r="F146" s="130" t="s">
        <v>153</v>
      </c>
      <c r="G146" s="131" t="s">
        <v>154</v>
      </c>
      <c r="H146" s="132">
        <v>11.493</v>
      </c>
      <c r="I146" s="133"/>
      <c r="J146" s="134">
        <f>ROUND(I146*H146,2)</f>
        <v>0</v>
      </c>
      <c r="K146" s="130" t="s">
        <v>126</v>
      </c>
      <c r="L146" s="32"/>
      <c r="M146" s="135" t="s">
        <v>1</v>
      </c>
      <c r="N146" s="136" t="s">
        <v>39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127</v>
      </c>
      <c r="AT146" s="139" t="s">
        <v>122</v>
      </c>
      <c r="AU146" s="139" t="s">
        <v>80</v>
      </c>
      <c r="AY146" s="17" t="s">
        <v>119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78</v>
      </c>
      <c r="BK146" s="140">
        <f>ROUND(I146*H146,2)</f>
        <v>0</v>
      </c>
      <c r="BL146" s="17" t="s">
        <v>127</v>
      </c>
      <c r="BM146" s="139" t="s">
        <v>155</v>
      </c>
    </row>
    <row r="147" spans="2:65" s="1" customFormat="1" ht="24.25" customHeight="1">
      <c r="B147" s="32"/>
      <c r="C147" s="128" t="s">
        <v>156</v>
      </c>
      <c r="D147" s="128" t="s">
        <v>122</v>
      </c>
      <c r="E147" s="129" t="s">
        <v>157</v>
      </c>
      <c r="F147" s="130" t="s">
        <v>158</v>
      </c>
      <c r="G147" s="131" t="s">
        <v>154</v>
      </c>
      <c r="H147" s="132">
        <v>4.7930000000000001</v>
      </c>
      <c r="I147" s="133"/>
      <c r="J147" s="134">
        <f>ROUND(I147*H147,2)</f>
        <v>0</v>
      </c>
      <c r="K147" s="130" t="s">
        <v>126</v>
      </c>
      <c r="L147" s="32"/>
      <c r="M147" s="135" t="s">
        <v>1</v>
      </c>
      <c r="N147" s="136" t="s">
        <v>39</v>
      </c>
      <c r="P147" s="137">
        <f>O147*H147</f>
        <v>0</v>
      </c>
      <c r="Q147" s="137">
        <v>7.4999999999999997E-3</v>
      </c>
      <c r="R147" s="137">
        <f>Q147*H147</f>
        <v>3.59475E-2</v>
      </c>
      <c r="S147" s="137">
        <v>0</v>
      </c>
      <c r="T147" s="138">
        <f>S147*H147</f>
        <v>0</v>
      </c>
      <c r="AR147" s="139" t="s">
        <v>127</v>
      </c>
      <c r="AT147" s="139" t="s">
        <v>122</v>
      </c>
      <c r="AU147" s="139" t="s">
        <v>80</v>
      </c>
      <c r="AY147" s="17" t="s">
        <v>119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7" t="s">
        <v>78</v>
      </c>
      <c r="BK147" s="140">
        <f>ROUND(I147*H147,2)</f>
        <v>0</v>
      </c>
      <c r="BL147" s="17" t="s">
        <v>127</v>
      </c>
      <c r="BM147" s="139" t="s">
        <v>159</v>
      </c>
    </row>
    <row r="148" spans="2:65" s="1" customFormat="1" ht="37.9" customHeight="1">
      <c r="B148" s="32"/>
      <c r="C148" s="128" t="s">
        <v>160</v>
      </c>
      <c r="D148" s="128" t="s">
        <v>122</v>
      </c>
      <c r="E148" s="129" t="s">
        <v>161</v>
      </c>
      <c r="F148" s="130" t="s">
        <v>162</v>
      </c>
      <c r="G148" s="131" t="s">
        <v>154</v>
      </c>
      <c r="H148" s="132">
        <v>11.493</v>
      </c>
      <c r="I148" s="133"/>
      <c r="J148" s="134">
        <f>ROUND(I148*H148,2)</f>
        <v>0</v>
      </c>
      <c r="K148" s="130" t="s">
        <v>126</v>
      </c>
      <c r="L148" s="32"/>
      <c r="M148" s="135" t="s">
        <v>1</v>
      </c>
      <c r="N148" s="136" t="s">
        <v>39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127</v>
      </c>
      <c r="AT148" s="139" t="s">
        <v>122</v>
      </c>
      <c r="AU148" s="139" t="s">
        <v>80</v>
      </c>
      <c r="AY148" s="17" t="s">
        <v>119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78</v>
      </c>
      <c r="BK148" s="140">
        <f>ROUND(I148*H148,2)</f>
        <v>0</v>
      </c>
      <c r="BL148" s="17" t="s">
        <v>127</v>
      </c>
      <c r="BM148" s="139" t="s">
        <v>163</v>
      </c>
    </row>
    <row r="149" spans="2:65" s="1" customFormat="1" ht="33" customHeight="1">
      <c r="B149" s="32"/>
      <c r="C149" s="128" t="s">
        <v>132</v>
      </c>
      <c r="D149" s="128" t="s">
        <v>122</v>
      </c>
      <c r="E149" s="129" t="s">
        <v>164</v>
      </c>
      <c r="F149" s="130" t="s">
        <v>165</v>
      </c>
      <c r="G149" s="131" t="s">
        <v>154</v>
      </c>
      <c r="H149" s="132">
        <v>11.493</v>
      </c>
      <c r="I149" s="133"/>
      <c r="J149" s="134">
        <f>ROUND(I149*H149,2)</f>
        <v>0</v>
      </c>
      <c r="K149" s="130" t="s">
        <v>126</v>
      </c>
      <c r="L149" s="32"/>
      <c r="M149" s="135" t="s">
        <v>1</v>
      </c>
      <c r="N149" s="136" t="s">
        <v>39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127</v>
      </c>
      <c r="AT149" s="139" t="s">
        <v>122</v>
      </c>
      <c r="AU149" s="139" t="s">
        <v>80</v>
      </c>
      <c r="AY149" s="17" t="s">
        <v>119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7" t="s">
        <v>78</v>
      </c>
      <c r="BK149" s="140">
        <f>ROUND(I149*H149,2)</f>
        <v>0</v>
      </c>
      <c r="BL149" s="17" t="s">
        <v>127</v>
      </c>
      <c r="BM149" s="139" t="s">
        <v>166</v>
      </c>
    </row>
    <row r="150" spans="2:65" s="1" customFormat="1" ht="44.25" customHeight="1">
      <c r="B150" s="32"/>
      <c r="C150" s="128" t="s">
        <v>167</v>
      </c>
      <c r="D150" s="128" t="s">
        <v>122</v>
      </c>
      <c r="E150" s="129" t="s">
        <v>168</v>
      </c>
      <c r="F150" s="130" t="s">
        <v>169</v>
      </c>
      <c r="G150" s="131" t="s">
        <v>154</v>
      </c>
      <c r="H150" s="132">
        <v>114.93</v>
      </c>
      <c r="I150" s="133"/>
      <c r="J150" s="134">
        <f>ROUND(I150*H150,2)</f>
        <v>0</v>
      </c>
      <c r="K150" s="130" t="s">
        <v>126</v>
      </c>
      <c r="L150" s="32"/>
      <c r="M150" s="135" t="s">
        <v>1</v>
      </c>
      <c r="N150" s="136" t="s">
        <v>39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127</v>
      </c>
      <c r="AT150" s="139" t="s">
        <v>122</v>
      </c>
      <c r="AU150" s="139" t="s">
        <v>80</v>
      </c>
      <c r="AY150" s="17" t="s">
        <v>119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78</v>
      </c>
      <c r="BK150" s="140">
        <f>ROUND(I150*H150,2)</f>
        <v>0</v>
      </c>
      <c r="BL150" s="17" t="s">
        <v>127</v>
      </c>
      <c r="BM150" s="139" t="s">
        <v>170</v>
      </c>
    </row>
    <row r="151" spans="2:65" s="12" customFormat="1">
      <c r="B151" s="141"/>
      <c r="D151" s="142" t="s">
        <v>141</v>
      </c>
      <c r="F151" s="144" t="s">
        <v>171</v>
      </c>
      <c r="H151" s="145">
        <v>114.93</v>
      </c>
      <c r="I151" s="146"/>
      <c r="L151" s="141"/>
      <c r="M151" s="147"/>
      <c r="T151" s="148"/>
      <c r="AT151" s="143" t="s">
        <v>141</v>
      </c>
      <c r="AU151" s="143" t="s">
        <v>80</v>
      </c>
      <c r="AV151" s="12" t="s">
        <v>80</v>
      </c>
      <c r="AW151" s="12" t="s">
        <v>4</v>
      </c>
      <c r="AX151" s="12" t="s">
        <v>78</v>
      </c>
      <c r="AY151" s="143" t="s">
        <v>119</v>
      </c>
    </row>
    <row r="152" spans="2:65" s="1" customFormat="1" ht="44.25" customHeight="1">
      <c r="B152" s="32"/>
      <c r="C152" s="128" t="s">
        <v>172</v>
      </c>
      <c r="D152" s="128" t="s">
        <v>122</v>
      </c>
      <c r="E152" s="129" t="s">
        <v>173</v>
      </c>
      <c r="F152" s="130" t="s">
        <v>174</v>
      </c>
      <c r="G152" s="131" t="s">
        <v>154</v>
      </c>
      <c r="H152" s="132">
        <v>0.311</v>
      </c>
      <c r="I152" s="133"/>
      <c r="J152" s="134">
        <f>ROUND(I152*H152,2)</f>
        <v>0</v>
      </c>
      <c r="K152" s="130" t="s">
        <v>126</v>
      </c>
      <c r="L152" s="32"/>
      <c r="M152" s="135" t="s">
        <v>1</v>
      </c>
      <c r="N152" s="136" t="s">
        <v>39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127</v>
      </c>
      <c r="AT152" s="139" t="s">
        <v>122</v>
      </c>
      <c r="AU152" s="139" t="s">
        <v>80</v>
      </c>
      <c r="AY152" s="17" t="s">
        <v>119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78</v>
      </c>
      <c r="BK152" s="140">
        <f>ROUND(I152*H152,2)</f>
        <v>0</v>
      </c>
      <c r="BL152" s="17" t="s">
        <v>127</v>
      </c>
      <c r="BM152" s="139" t="s">
        <v>175</v>
      </c>
    </row>
    <row r="153" spans="2:65" s="1" customFormat="1" ht="37.9" customHeight="1">
      <c r="B153" s="32"/>
      <c r="C153" s="128" t="s">
        <v>8</v>
      </c>
      <c r="D153" s="128" t="s">
        <v>122</v>
      </c>
      <c r="E153" s="129" t="s">
        <v>176</v>
      </c>
      <c r="F153" s="130" t="s">
        <v>177</v>
      </c>
      <c r="G153" s="131" t="s">
        <v>154</v>
      </c>
      <c r="H153" s="132">
        <v>6.3890000000000002</v>
      </c>
      <c r="I153" s="133"/>
      <c r="J153" s="134">
        <f>ROUND(I153*H153,2)</f>
        <v>0</v>
      </c>
      <c r="K153" s="130" t="s">
        <v>126</v>
      </c>
      <c r="L153" s="32"/>
      <c r="M153" s="135" t="s">
        <v>1</v>
      </c>
      <c r="N153" s="136" t="s">
        <v>39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127</v>
      </c>
      <c r="AT153" s="139" t="s">
        <v>122</v>
      </c>
      <c r="AU153" s="139" t="s">
        <v>80</v>
      </c>
      <c r="AY153" s="17" t="s">
        <v>119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78</v>
      </c>
      <c r="BK153" s="140">
        <f>ROUND(I153*H153,2)</f>
        <v>0</v>
      </c>
      <c r="BL153" s="17" t="s">
        <v>127</v>
      </c>
      <c r="BM153" s="139" t="s">
        <v>178</v>
      </c>
    </row>
    <row r="154" spans="2:65" s="1" customFormat="1" ht="49.15" customHeight="1">
      <c r="B154" s="32"/>
      <c r="C154" s="128" t="s">
        <v>179</v>
      </c>
      <c r="D154" s="128" t="s">
        <v>122</v>
      </c>
      <c r="E154" s="129" t="s">
        <v>180</v>
      </c>
      <c r="F154" s="130" t="s">
        <v>181</v>
      </c>
      <c r="G154" s="131" t="s">
        <v>154</v>
      </c>
      <c r="H154" s="132">
        <v>4.7930000000000001</v>
      </c>
      <c r="I154" s="133"/>
      <c r="J154" s="134">
        <f>ROUND(I154*H154,2)</f>
        <v>0</v>
      </c>
      <c r="K154" s="130" t="s">
        <v>126</v>
      </c>
      <c r="L154" s="32"/>
      <c r="M154" s="135" t="s">
        <v>1</v>
      </c>
      <c r="N154" s="136" t="s">
        <v>39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AR154" s="139" t="s">
        <v>127</v>
      </c>
      <c r="AT154" s="139" t="s">
        <v>122</v>
      </c>
      <c r="AU154" s="139" t="s">
        <v>80</v>
      </c>
      <c r="AY154" s="17" t="s">
        <v>119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7" t="s">
        <v>78</v>
      </c>
      <c r="BK154" s="140">
        <f>ROUND(I154*H154,2)</f>
        <v>0</v>
      </c>
      <c r="BL154" s="17" t="s">
        <v>127</v>
      </c>
      <c r="BM154" s="139" t="s">
        <v>182</v>
      </c>
    </row>
    <row r="155" spans="2:65" s="11" customFormat="1" ht="25.9" customHeight="1">
      <c r="B155" s="116"/>
      <c r="D155" s="117" t="s">
        <v>71</v>
      </c>
      <c r="E155" s="118" t="s">
        <v>183</v>
      </c>
      <c r="F155" s="118" t="s">
        <v>184</v>
      </c>
      <c r="I155" s="119"/>
      <c r="J155" s="120">
        <f>BK155</f>
        <v>0</v>
      </c>
      <c r="L155" s="116"/>
      <c r="M155" s="121"/>
      <c r="P155" s="122">
        <f>P156+P173+P175+P199+P221+P223</f>
        <v>0</v>
      </c>
      <c r="R155" s="122">
        <f>R156+R173+R175+R199+R221+R223</f>
        <v>5.9577496400000003</v>
      </c>
      <c r="T155" s="123">
        <f>T156+T173+T175+T199+T221+T223</f>
        <v>6.9670598500000001</v>
      </c>
      <c r="AR155" s="117" t="s">
        <v>80</v>
      </c>
      <c r="AT155" s="124" t="s">
        <v>71</v>
      </c>
      <c r="AU155" s="124" t="s">
        <v>72</v>
      </c>
      <c r="AY155" s="117" t="s">
        <v>119</v>
      </c>
      <c r="BK155" s="125">
        <f>BK156+BK173+BK175+BK199+BK221+BK223</f>
        <v>0</v>
      </c>
    </row>
    <row r="156" spans="2:65" s="11" customFormat="1" ht="22.9" customHeight="1">
      <c r="B156" s="116"/>
      <c r="D156" s="117" t="s">
        <v>71</v>
      </c>
      <c r="E156" s="126" t="s">
        <v>185</v>
      </c>
      <c r="F156" s="126" t="s">
        <v>186</v>
      </c>
      <c r="I156" s="119"/>
      <c r="J156" s="127">
        <f>BK156</f>
        <v>0</v>
      </c>
      <c r="L156" s="116"/>
      <c r="M156" s="121"/>
      <c r="P156" s="122">
        <f>SUM(P157:P172)</f>
        <v>0</v>
      </c>
      <c r="R156" s="122">
        <f>SUM(R157:R172)</f>
        <v>1.8631773000000003</v>
      </c>
      <c r="T156" s="123">
        <f>SUM(T157:T172)</f>
        <v>0</v>
      </c>
      <c r="AR156" s="117" t="s">
        <v>80</v>
      </c>
      <c r="AT156" s="124" t="s">
        <v>71</v>
      </c>
      <c r="AU156" s="124" t="s">
        <v>78</v>
      </c>
      <c r="AY156" s="117" t="s">
        <v>119</v>
      </c>
      <c r="BK156" s="125">
        <f>SUM(BK157:BK172)</f>
        <v>0</v>
      </c>
    </row>
    <row r="157" spans="2:65" s="1" customFormat="1" ht="44.25" customHeight="1">
      <c r="B157" s="32"/>
      <c r="C157" s="128" t="s">
        <v>187</v>
      </c>
      <c r="D157" s="128" t="s">
        <v>122</v>
      </c>
      <c r="E157" s="129" t="s">
        <v>188</v>
      </c>
      <c r="F157" s="130" t="s">
        <v>189</v>
      </c>
      <c r="G157" s="131" t="s">
        <v>125</v>
      </c>
      <c r="H157" s="132">
        <v>320.54599999999999</v>
      </c>
      <c r="I157" s="133"/>
      <c r="J157" s="134">
        <f>ROUND(I157*H157,2)</f>
        <v>0</v>
      </c>
      <c r="K157" s="130" t="s">
        <v>126</v>
      </c>
      <c r="L157" s="32"/>
      <c r="M157" s="135" t="s">
        <v>1</v>
      </c>
      <c r="N157" s="136" t="s">
        <v>39</v>
      </c>
      <c r="P157" s="137">
        <f>O157*H157</f>
        <v>0</v>
      </c>
      <c r="Q157" s="137">
        <v>2.9999999999999997E-4</v>
      </c>
      <c r="R157" s="137">
        <f>Q157*H157</f>
        <v>9.6163799999999994E-2</v>
      </c>
      <c r="S157" s="137">
        <v>0</v>
      </c>
      <c r="T157" s="138">
        <f>S157*H157</f>
        <v>0</v>
      </c>
      <c r="AR157" s="139" t="s">
        <v>190</v>
      </c>
      <c r="AT157" s="139" t="s">
        <v>122</v>
      </c>
      <c r="AU157" s="139" t="s">
        <v>80</v>
      </c>
      <c r="AY157" s="17" t="s">
        <v>119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78</v>
      </c>
      <c r="BK157" s="140">
        <f>ROUND(I157*H157,2)</f>
        <v>0</v>
      </c>
      <c r="BL157" s="17" t="s">
        <v>190</v>
      </c>
      <c r="BM157" s="139" t="s">
        <v>191</v>
      </c>
    </row>
    <row r="158" spans="2:65" s="14" customFormat="1">
      <c r="B158" s="156"/>
      <c r="D158" s="142" t="s">
        <v>141</v>
      </c>
      <c r="E158" s="157" t="s">
        <v>1</v>
      </c>
      <c r="F158" s="158" t="s">
        <v>192</v>
      </c>
      <c r="H158" s="157" t="s">
        <v>1</v>
      </c>
      <c r="I158" s="159"/>
      <c r="L158" s="156"/>
      <c r="M158" s="160"/>
      <c r="T158" s="161"/>
      <c r="AT158" s="157" t="s">
        <v>141</v>
      </c>
      <c r="AU158" s="157" t="s">
        <v>80</v>
      </c>
      <c r="AV158" s="14" t="s">
        <v>78</v>
      </c>
      <c r="AW158" s="14" t="s">
        <v>30</v>
      </c>
      <c r="AX158" s="14" t="s">
        <v>72</v>
      </c>
      <c r="AY158" s="157" t="s">
        <v>119</v>
      </c>
    </row>
    <row r="159" spans="2:65" s="14" customFormat="1">
      <c r="B159" s="156"/>
      <c r="D159" s="142" t="s">
        <v>141</v>
      </c>
      <c r="E159" s="157" t="s">
        <v>1</v>
      </c>
      <c r="F159" s="158" t="s">
        <v>193</v>
      </c>
      <c r="H159" s="157" t="s">
        <v>1</v>
      </c>
      <c r="I159" s="159"/>
      <c r="L159" s="156"/>
      <c r="M159" s="160"/>
      <c r="T159" s="161"/>
      <c r="AT159" s="157" t="s">
        <v>141</v>
      </c>
      <c r="AU159" s="157" t="s">
        <v>80</v>
      </c>
      <c r="AV159" s="14" t="s">
        <v>78</v>
      </c>
      <c r="AW159" s="14" t="s">
        <v>30</v>
      </c>
      <c r="AX159" s="14" t="s">
        <v>72</v>
      </c>
      <c r="AY159" s="157" t="s">
        <v>119</v>
      </c>
    </row>
    <row r="160" spans="2:65" s="12" customFormat="1">
      <c r="B160" s="141"/>
      <c r="D160" s="142" t="s">
        <v>141</v>
      </c>
      <c r="E160" s="143" t="s">
        <v>1</v>
      </c>
      <c r="F160" s="144" t="s">
        <v>194</v>
      </c>
      <c r="H160" s="145">
        <v>76.379000000000005</v>
      </c>
      <c r="I160" s="146"/>
      <c r="L160" s="141"/>
      <c r="M160" s="147"/>
      <c r="T160" s="148"/>
      <c r="AT160" s="143" t="s">
        <v>141</v>
      </c>
      <c r="AU160" s="143" t="s">
        <v>80</v>
      </c>
      <c r="AV160" s="12" t="s">
        <v>80</v>
      </c>
      <c r="AW160" s="12" t="s">
        <v>30</v>
      </c>
      <c r="AX160" s="12" t="s">
        <v>72</v>
      </c>
      <c r="AY160" s="143" t="s">
        <v>119</v>
      </c>
    </row>
    <row r="161" spans="2:65" s="14" customFormat="1">
      <c r="B161" s="156"/>
      <c r="D161" s="142" t="s">
        <v>141</v>
      </c>
      <c r="E161" s="157" t="s">
        <v>1</v>
      </c>
      <c r="F161" s="158" t="s">
        <v>195</v>
      </c>
      <c r="H161" s="157" t="s">
        <v>1</v>
      </c>
      <c r="I161" s="159"/>
      <c r="L161" s="156"/>
      <c r="M161" s="160"/>
      <c r="T161" s="161"/>
      <c r="AT161" s="157" t="s">
        <v>141</v>
      </c>
      <c r="AU161" s="157" t="s">
        <v>80</v>
      </c>
      <c r="AV161" s="14" t="s">
        <v>78</v>
      </c>
      <c r="AW161" s="14" t="s">
        <v>30</v>
      </c>
      <c r="AX161" s="14" t="s">
        <v>72</v>
      </c>
      <c r="AY161" s="157" t="s">
        <v>119</v>
      </c>
    </row>
    <row r="162" spans="2:65" s="12" customFormat="1">
      <c r="B162" s="141"/>
      <c r="D162" s="142" t="s">
        <v>141</v>
      </c>
      <c r="E162" s="143" t="s">
        <v>1</v>
      </c>
      <c r="F162" s="144" t="s">
        <v>196</v>
      </c>
      <c r="H162" s="145">
        <v>83.894000000000005</v>
      </c>
      <c r="I162" s="146"/>
      <c r="L162" s="141"/>
      <c r="M162" s="147"/>
      <c r="T162" s="148"/>
      <c r="AT162" s="143" t="s">
        <v>141</v>
      </c>
      <c r="AU162" s="143" t="s">
        <v>80</v>
      </c>
      <c r="AV162" s="12" t="s">
        <v>80</v>
      </c>
      <c r="AW162" s="12" t="s">
        <v>30</v>
      </c>
      <c r="AX162" s="12" t="s">
        <v>72</v>
      </c>
      <c r="AY162" s="143" t="s">
        <v>119</v>
      </c>
    </row>
    <row r="163" spans="2:65" s="15" customFormat="1">
      <c r="B163" s="162"/>
      <c r="D163" s="142" t="s">
        <v>141</v>
      </c>
      <c r="E163" s="163" t="s">
        <v>1</v>
      </c>
      <c r="F163" s="164" t="s">
        <v>197</v>
      </c>
      <c r="H163" s="165">
        <v>160.273</v>
      </c>
      <c r="I163" s="166"/>
      <c r="L163" s="162"/>
      <c r="M163" s="167"/>
      <c r="T163" s="168"/>
      <c r="AT163" s="163" t="s">
        <v>141</v>
      </c>
      <c r="AU163" s="163" t="s">
        <v>80</v>
      </c>
      <c r="AV163" s="15" t="s">
        <v>134</v>
      </c>
      <c r="AW163" s="15" t="s">
        <v>30</v>
      </c>
      <c r="AX163" s="15" t="s">
        <v>72</v>
      </c>
      <c r="AY163" s="163" t="s">
        <v>119</v>
      </c>
    </row>
    <row r="164" spans="2:65" s="14" customFormat="1">
      <c r="B164" s="156"/>
      <c r="D164" s="142" t="s">
        <v>141</v>
      </c>
      <c r="E164" s="157" t="s">
        <v>1</v>
      </c>
      <c r="F164" s="158" t="s">
        <v>198</v>
      </c>
      <c r="H164" s="157" t="s">
        <v>1</v>
      </c>
      <c r="I164" s="159"/>
      <c r="L164" s="156"/>
      <c r="M164" s="160"/>
      <c r="T164" s="161"/>
      <c r="AT164" s="157" t="s">
        <v>141</v>
      </c>
      <c r="AU164" s="157" t="s">
        <v>80</v>
      </c>
      <c r="AV164" s="14" t="s">
        <v>78</v>
      </c>
      <c r="AW164" s="14" t="s">
        <v>30</v>
      </c>
      <c r="AX164" s="14" t="s">
        <v>72</v>
      </c>
      <c r="AY164" s="157" t="s">
        <v>119</v>
      </c>
    </row>
    <row r="165" spans="2:65" s="12" customFormat="1">
      <c r="B165" s="141"/>
      <c r="D165" s="142" t="s">
        <v>141</v>
      </c>
      <c r="E165" s="143" t="s">
        <v>1</v>
      </c>
      <c r="F165" s="144" t="s">
        <v>199</v>
      </c>
      <c r="H165" s="145">
        <v>160.273</v>
      </c>
      <c r="I165" s="146"/>
      <c r="L165" s="141"/>
      <c r="M165" s="147"/>
      <c r="T165" s="148"/>
      <c r="AT165" s="143" t="s">
        <v>141</v>
      </c>
      <c r="AU165" s="143" t="s">
        <v>80</v>
      </c>
      <c r="AV165" s="12" t="s">
        <v>80</v>
      </c>
      <c r="AW165" s="12" t="s">
        <v>30</v>
      </c>
      <c r="AX165" s="12" t="s">
        <v>72</v>
      </c>
      <c r="AY165" s="143" t="s">
        <v>119</v>
      </c>
    </row>
    <row r="166" spans="2:65" s="15" customFormat="1">
      <c r="B166" s="162"/>
      <c r="D166" s="142" t="s">
        <v>141</v>
      </c>
      <c r="E166" s="163" t="s">
        <v>1</v>
      </c>
      <c r="F166" s="164" t="s">
        <v>197</v>
      </c>
      <c r="H166" s="165">
        <v>160.273</v>
      </c>
      <c r="I166" s="166"/>
      <c r="L166" s="162"/>
      <c r="M166" s="167"/>
      <c r="T166" s="168"/>
      <c r="AT166" s="163" t="s">
        <v>141</v>
      </c>
      <c r="AU166" s="163" t="s">
        <v>80</v>
      </c>
      <c r="AV166" s="15" t="s">
        <v>134</v>
      </c>
      <c r="AW166" s="15" t="s">
        <v>30</v>
      </c>
      <c r="AX166" s="15" t="s">
        <v>72</v>
      </c>
      <c r="AY166" s="163" t="s">
        <v>119</v>
      </c>
    </row>
    <row r="167" spans="2:65" s="13" customFormat="1">
      <c r="B167" s="149"/>
      <c r="D167" s="142" t="s">
        <v>141</v>
      </c>
      <c r="E167" s="150" t="s">
        <v>1</v>
      </c>
      <c r="F167" s="151" t="s">
        <v>143</v>
      </c>
      <c r="H167" s="152">
        <v>320.54599999999999</v>
      </c>
      <c r="I167" s="153"/>
      <c r="L167" s="149"/>
      <c r="M167" s="154"/>
      <c r="T167" s="155"/>
      <c r="AT167" s="150" t="s">
        <v>141</v>
      </c>
      <c r="AU167" s="150" t="s">
        <v>80</v>
      </c>
      <c r="AV167" s="13" t="s">
        <v>127</v>
      </c>
      <c r="AW167" s="13" t="s">
        <v>30</v>
      </c>
      <c r="AX167" s="13" t="s">
        <v>78</v>
      </c>
      <c r="AY167" s="150" t="s">
        <v>119</v>
      </c>
    </row>
    <row r="168" spans="2:65" s="1" customFormat="1" ht="24.25" customHeight="1">
      <c r="B168" s="32"/>
      <c r="C168" s="169" t="s">
        <v>200</v>
      </c>
      <c r="D168" s="169" t="s">
        <v>201</v>
      </c>
      <c r="E168" s="170" t="s">
        <v>202</v>
      </c>
      <c r="F168" s="171" t="s">
        <v>203</v>
      </c>
      <c r="G168" s="172" t="s">
        <v>125</v>
      </c>
      <c r="H168" s="173">
        <v>168.28700000000001</v>
      </c>
      <c r="I168" s="174"/>
      <c r="J168" s="175">
        <f>ROUND(I168*H168,2)</f>
        <v>0</v>
      </c>
      <c r="K168" s="171" t="s">
        <v>126</v>
      </c>
      <c r="L168" s="176"/>
      <c r="M168" s="177" t="s">
        <v>1</v>
      </c>
      <c r="N168" s="178" t="s">
        <v>39</v>
      </c>
      <c r="P168" s="137">
        <f>O168*H168</f>
        <v>0</v>
      </c>
      <c r="Q168" s="137">
        <v>2.5000000000000001E-3</v>
      </c>
      <c r="R168" s="137">
        <f>Q168*H168</f>
        <v>0.42071750000000002</v>
      </c>
      <c r="S168" s="137">
        <v>0</v>
      </c>
      <c r="T168" s="138">
        <f>S168*H168</f>
        <v>0</v>
      </c>
      <c r="AR168" s="139" t="s">
        <v>204</v>
      </c>
      <c r="AT168" s="139" t="s">
        <v>201</v>
      </c>
      <c r="AU168" s="139" t="s">
        <v>80</v>
      </c>
      <c r="AY168" s="17" t="s">
        <v>119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78</v>
      </c>
      <c r="BK168" s="140">
        <f>ROUND(I168*H168,2)</f>
        <v>0</v>
      </c>
      <c r="BL168" s="17" t="s">
        <v>190</v>
      </c>
      <c r="BM168" s="139" t="s">
        <v>205</v>
      </c>
    </row>
    <row r="169" spans="2:65" s="12" customFormat="1">
      <c r="B169" s="141"/>
      <c r="D169" s="142" t="s">
        <v>141</v>
      </c>
      <c r="F169" s="144" t="s">
        <v>206</v>
      </c>
      <c r="H169" s="145">
        <v>168.28700000000001</v>
      </c>
      <c r="I169" s="146"/>
      <c r="L169" s="141"/>
      <c r="M169" s="147"/>
      <c r="T169" s="148"/>
      <c r="AT169" s="143" t="s">
        <v>141</v>
      </c>
      <c r="AU169" s="143" t="s">
        <v>80</v>
      </c>
      <c r="AV169" s="12" t="s">
        <v>80</v>
      </c>
      <c r="AW169" s="12" t="s">
        <v>4</v>
      </c>
      <c r="AX169" s="12" t="s">
        <v>78</v>
      </c>
      <c r="AY169" s="143" t="s">
        <v>119</v>
      </c>
    </row>
    <row r="170" spans="2:65" s="1" customFormat="1" ht="24.25" customHeight="1">
      <c r="B170" s="32"/>
      <c r="C170" s="169" t="s">
        <v>190</v>
      </c>
      <c r="D170" s="169" t="s">
        <v>201</v>
      </c>
      <c r="E170" s="170" t="s">
        <v>207</v>
      </c>
      <c r="F170" s="171" t="s">
        <v>208</v>
      </c>
      <c r="G170" s="172" t="s">
        <v>125</v>
      </c>
      <c r="H170" s="173">
        <v>168.28700000000001</v>
      </c>
      <c r="I170" s="174"/>
      <c r="J170" s="175">
        <f>ROUND(I170*H170,2)</f>
        <v>0</v>
      </c>
      <c r="K170" s="171" t="s">
        <v>126</v>
      </c>
      <c r="L170" s="176"/>
      <c r="M170" s="177" t="s">
        <v>1</v>
      </c>
      <c r="N170" s="178" t="s">
        <v>39</v>
      </c>
      <c r="P170" s="137">
        <f>O170*H170</f>
        <v>0</v>
      </c>
      <c r="Q170" s="137">
        <v>8.0000000000000002E-3</v>
      </c>
      <c r="R170" s="137">
        <f>Q170*H170</f>
        <v>1.3462960000000002</v>
      </c>
      <c r="S170" s="137">
        <v>0</v>
      </c>
      <c r="T170" s="138">
        <f>S170*H170</f>
        <v>0</v>
      </c>
      <c r="AR170" s="139" t="s">
        <v>204</v>
      </c>
      <c r="AT170" s="139" t="s">
        <v>201</v>
      </c>
      <c r="AU170" s="139" t="s">
        <v>80</v>
      </c>
      <c r="AY170" s="17" t="s">
        <v>119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78</v>
      </c>
      <c r="BK170" s="140">
        <f>ROUND(I170*H170,2)</f>
        <v>0</v>
      </c>
      <c r="BL170" s="17" t="s">
        <v>190</v>
      </c>
      <c r="BM170" s="139" t="s">
        <v>209</v>
      </c>
    </row>
    <row r="171" spans="2:65" s="12" customFormat="1">
      <c r="B171" s="141"/>
      <c r="D171" s="142" t="s">
        <v>141</v>
      </c>
      <c r="F171" s="144" t="s">
        <v>206</v>
      </c>
      <c r="H171" s="145">
        <v>168.28700000000001</v>
      </c>
      <c r="I171" s="146"/>
      <c r="L171" s="141"/>
      <c r="M171" s="147"/>
      <c r="T171" s="148"/>
      <c r="AT171" s="143" t="s">
        <v>141</v>
      </c>
      <c r="AU171" s="143" t="s">
        <v>80</v>
      </c>
      <c r="AV171" s="12" t="s">
        <v>80</v>
      </c>
      <c r="AW171" s="12" t="s">
        <v>4</v>
      </c>
      <c r="AX171" s="12" t="s">
        <v>78</v>
      </c>
      <c r="AY171" s="143" t="s">
        <v>119</v>
      </c>
    </row>
    <row r="172" spans="2:65" s="1" customFormat="1" ht="55.5" customHeight="1">
      <c r="B172" s="32"/>
      <c r="C172" s="128" t="s">
        <v>210</v>
      </c>
      <c r="D172" s="128" t="s">
        <v>122</v>
      </c>
      <c r="E172" s="129" t="s">
        <v>211</v>
      </c>
      <c r="F172" s="130" t="s">
        <v>212</v>
      </c>
      <c r="G172" s="131" t="s">
        <v>154</v>
      </c>
      <c r="H172" s="132">
        <v>1.863</v>
      </c>
      <c r="I172" s="133"/>
      <c r="J172" s="134">
        <f>ROUND(I172*H172,2)</f>
        <v>0</v>
      </c>
      <c r="K172" s="130" t="s">
        <v>126</v>
      </c>
      <c r="L172" s="32"/>
      <c r="M172" s="135" t="s">
        <v>1</v>
      </c>
      <c r="N172" s="136" t="s">
        <v>39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190</v>
      </c>
      <c r="AT172" s="139" t="s">
        <v>122</v>
      </c>
      <c r="AU172" s="139" t="s">
        <v>80</v>
      </c>
      <c r="AY172" s="17" t="s">
        <v>119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78</v>
      </c>
      <c r="BK172" s="140">
        <f>ROUND(I172*H172,2)</f>
        <v>0</v>
      </c>
      <c r="BL172" s="17" t="s">
        <v>190</v>
      </c>
      <c r="BM172" s="139" t="s">
        <v>213</v>
      </c>
    </row>
    <row r="173" spans="2:65" s="11" customFormat="1" ht="22.9" customHeight="1">
      <c r="B173" s="116"/>
      <c r="D173" s="117" t="s">
        <v>71</v>
      </c>
      <c r="E173" s="126" t="s">
        <v>214</v>
      </c>
      <c r="F173" s="126" t="s">
        <v>215</v>
      </c>
      <c r="I173" s="119"/>
      <c r="J173" s="127">
        <f>BK173</f>
        <v>0</v>
      </c>
      <c r="L173" s="116"/>
      <c r="M173" s="121"/>
      <c r="P173" s="122">
        <f>P174</f>
        <v>0</v>
      </c>
      <c r="R173" s="122">
        <f>R174</f>
        <v>0</v>
      </c>
      <c r="T173" s="123">
        <f>T174</f>
        <v>0</v>
      </c>
      <c r="AR173" s="117" t="s">
        <v>80</v>
      </c>
      <c r="AT173" s="124" t="s">
        <v>71</v>
      </c>
      <c r="AU173" s="124" t="s">
        <v>78</v>
      </c>
      <c r="AY173" s="117" t="s">
        <v>119</v>
      </c>
      <c r="BK173" s="125">
        <f>BK174</f>
        <v>0</v>
      </c>
    </row>
    <row r="174" spans="2:65" s="1" customFormat="1" ht="24.25" customHeight="1">
      <c r="B174" s="32"/>
      <c r="C174" s="128" t="s">
        <v>216</v>
      </c>
      <c r="D174" s="128" t="s">
        <v>122</v>
      </c>
      <c r="E174" s="129" t="s">
        <v>217</v>
      </c>
      <c r="F174" s="130" t="s">
        <v>410</v>
      </c>
      <c r="G174" s="131" t="s">
        <v>218</v>
      </c>
      <c r="H174" s="132">
        <v>1</v>
      </c>
      <c r="I174" s="133">
        <f>'02 - Silnoproud a EPS'!H7</f>
        <v>0</v>
      </c>
      <c r="J174" s="134">
        <f>ROUND(I174*H174,2)</f>
        <v>0</v>
      </c>
      <c r="K174" s="130" t="s">
        <v>1</v>
      </c>
      <c r="L174" s="32"/>
      <c r="M174" s="135" t="s">
        <v>1</v>
      </c>
      <c r="N174" s="136" t="s">
        <v>39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190</v>
      </c>
      <c r="AT174" s="139" t="s">
        <v>122</v>
      </c>
      <c r="AU174" s="139" t="s">
        <v>80</v>
      </c>
      <c r="AY174" s="17" t="s">
        <v>119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7" t="s">
        <v>78</v>
      </c>
      <c r="BK174" s="140">
        <f>ROUND(I174*H174,2)</f>
        <v>0</v>
      </c>
      <c r="BL174" s="17" t="s">
        <v>190</v>
      </c>
      <c r="BM174" s="139" t="s">
        <v>219</v>
      </c>
    </row>
    <row r="175" spans="2:65" s="11" customFormat="1" ht="22.9" customHeight="1">
      <c r="B175" s="116"/>
      <c r="D175" s="117" t="s">
        <v>71</v>
      </c>
      <c r="E175" s="126" t="s">
        <v>220</v>
      </c>
      <c r="F175" s="126" t="s">
        <v>221</v>
      </c>
      <c r="I175" s="119"/>
      <c r="J175" s="127">
        <f>BK175</f>
        <v>0</v>
      </c>
      <c r="L175" s="116"/>
      <c r="M175" s="121"/>
      <c r="P175" s="122">
        <f>SUM(P176:P198)</f>
        <v>0</v>
      </c>
      <c r="R175" s="122">
        <f>SUM(R176:R198)</f>
        <v>3.5231185399999996</v>
      </c>
      <c r="T175" s="123">
        <f>SUM(T176:T198)</f>
        <v>0</v>
      </c>
      <c r="AR175" s="117" t="s">
        <v>80</v>
      </c>
      <c r="AT175" s="124" t="s">
        <v>71</v>
      </c>
      <c r="AU175" s="124" t="s">
        <v>78</v>
      </c>
      <c r="AY175" s="117" t="s">
        <v>119</v>
      </c>
      <c r="BK175" s="125">
        <f>SUM(BK176:BK198)</f>
        <v>0</v>
      </c>
    </row>
    <row r="176" spans="2:65" s="1" customFormat="1" ht="44.25" customHeight="1">
      <c r="B176" s="32"/>
      <c r="C176" s="128" t="s">
        <v>222</v>
      </c>
      <c r="D176" s="128" t="s">
        <v>122</v>
      </c>
      <c r="E176" s="129" t="s">
        <v>223</v>
      </c>
      <c r="F176" s="130" t="s">
        <v>224</v>
      </c>
      <c r="G176" s="131" t="s">
        <v>125</v>
      </c>
      <c r="H176" s="132">
        <v>17.856000000000002</v>
      </c>
      <c r="I176" s="133"/>
      <c r="J176" s="134">
        <f>ROUND(I176*H176,2)</f>
        <v>0</v>
      </c>
      <c r="K176" s="130" t="s">
        <v>126</v>
      </c>
      <c r="L176" s="32"/>
      <c r="M176" s="135" t="s">
        <v>1</v>
      </c>
      <c r="N176" s="136" t="s">
        <v>39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AR176" s="139" t="s">
        <v>190</v>
      </c>
      <c r="AT176" s="139" t="s">
        <v>122</v>
      </c>
      <c r="AU176" s="139" t="s">
        <v>80</v>
      </c>
      <c r="AY176" s="17" t="s">
        <v>119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78</v>
      </c>
      <c r="BK176" s="140">
        <f>ROUND(I176*H176,2)</f>
        <v>0</v>
      </c>
      <c r="BL176" s="17" t="s">
        <v>190</v>
      </c>
      <c r="BM176" s="139" t="s">
        <v>225</v>
      </c>
    </row>
    <row r="177" spans="2:65" s="14" customFormat="1">
      <c r="B177" s="156"/>
      <c r="D177" s="142" t="s">
        <v>141</v>
      </c>
      <c r="E177" s="157" t="s">
        <v>1</v>
      </c>
      <c r="F177" s="158" t="s">
        <v>226</v>
      </c>
      <c r="H177" s="157" t="s">
        <v>1</v>
      </c>
      <c r="I177" s="159"/>
      <c r="L177" s="156"/>
      <c r="M177" s="160"/>
      <c r="T177" s="161"/>
      <c r="AT177" s="157" t="s">
        <v>141</v>
      </c>
      <c r="AU177" s="157" t="s">
        <v>80</v>
      </c>
      <c r="AV177" s="14" t="s">
        <v>78</v>
      </c>
      <c r="AW177" s="14" t="s">
        <v>30</v>
      </c>
      <c r="AX177" s="14" t="s">
        <v>72</v>
      </c>
      <c r="AY177" s="157" t="s">
        <v>119</v>
      </c>
    </row>
    <row r="178" spans="2:65" s="12" customFormat="1">
      <c r="B178" s="141"/>
      <c r="D178" s="142" t="s">
        <v>141</v>
      </c>
      <c r="E178" s="143" t="s">
        <v>1</v>
      </c>
      <c r="F178" s="144" t="s">
        <v>227</v>
      </c>
      <c r="H178" s="145">
        <v>17.856000000000002</v>
      </c>
      <c r="I178" s="146"/>
      <c r="L178" s="141"/>
      <c r="M178" s="147"/>
      <c r="T178" s="148"/>
      <c r="AT178" s="143" t="s">
        <v>141</v>
      </c>
      <c r="AU178" s="143" t="s">
        <v>80</v>
      </c>
      <c r="AV178" s="12" t="s">
        <v>80</v>
      </c>
      <c r="AW178" s="12" t="s">
        <v>30</v>
      </c>
      <c r="AX178" s="12" t="s">
        <v>72</v>
      </c>
      <c r="AY178" s="143" t="s">
        <v>119</v>
      </c>
    </row>
    <row r="179" spans="2:65" s="13" customFormat="1">
      <c r="B179" s="149"/>
      <c r="D179" s="142" t="s">
        <v>141</v>
      </c>
      <c r="E179" s="150" t="s">
        <v>1</v>
      </c>
      <c r="F179" s="151" t="s">
        <v>143</v>
      </c>
      <c r="H179" s="152">
        <v>17.856000000000002</v>
      </c>
      <c r="I179" s="153"/>
      <c r="L179" s="149"/>
      <c r="M179" s="154"/>
      <c r="T179" s="155"/>
      <c r="AT179" s="150" t="s">
        <v>141</v>
      </c>
      <c r="AU179" s="150" t="s">
        <v>80</v>
      </c>
      <c r="AV179" s="13" t="s">
        <v>127</v>
      </c>
      <c r="AW179" s="13" t="s">
        <v>30</v>
      </c>
      <c r="AX179" s="13" t="s">
        <v>78</v>
      </c>
      <c r="AY179" s="150" t="s">
        <v>119</v>
      </c>
    </row>
    <row r="180" spans="2:65" s="1" customFormat="1" ht="24.25" customHeight="1">
      <c r="B180" s="32"/>
      <c r="C180" s="169" t="s">
        <v>228</v>
      </c>
      <c r="D180" s="169" t="s">
        <v>201</v>
      </c>
      <c r="E180" s="170" t="s">
        <v>229</v>
      </c>
      <c r="F180" s="171" t="s">
        <v>230</v>
      </c>
      <c r="G180" s="172" t="s">
        <v>125</v>
      </c>
      <c r="H180" s="173">
        <v>20.061</v>
      </c>
      <c r="I180" s="174"/>
      <c r="J180" s="175">
        <f>ROUND(I180*H180,2)</f>
        <v>0</v>
      </c>
      <c r="K180" s="171" t="s">
        <v>126</v>
      </c>
      <c r="L180" s="176"/>
      <c r="M180" s="177" t="s">
        <v>1</v>
      </c>
      <c r="N180" s="178" t="s">
        <v>39</v>
      </c>
      <c r="P180" s="137">
        <f>O180*H180</f>
        <v>0</v>
      </c>
      <c r="Q180" s="137">
        <v>1.6000000000000001E-4</v>
      </c>
      <c r="R180" s="137">
        <f>Q180*H180</f>
        <v>3.2097600000000003E-3</v>
      </c>
      <c r="S180" s="137">
        <v>0</v>
      </c>
      <c r="T180" s="138">
        <f>S180*H180</f>
        <v>0</v>
      </c>
      <c r="AR180" s="139" t="s">
        <v>204</v>
      </c>
      <c r="AT180" s="139" t="s">
        <v>201</v>
      </c>
      <c r="AU180" s="139" t="s">
        <v>80</v>
      </c>
      <c r="AY180" s="17" t="s">
        <v>119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78</v>
      </c>
      <c r="BK180" s="140">
        <f>ROUND(I180*H180,2)</f>
        <v>0</v>
      </c>
      <c r="BL180" s="17" t="s">
        <v>190</v>
      </c>
      <c r="BM180" s="139" t="s">
        <v>231</v>
      </c>
    </row>
    <row r="181" spans="2:65" s="12" customFormat="1">
      <c r="B181" s="141"/>
      <c r="D181" s="142" t="s">
        <v>141</v>
      </c>
      <c r="F181" s="144" t="s">
        <v>232</v>
      </c>
      <c r="H181" s="145">
        <v>20.061</v>
      </c>
      <c r="I181" s="146"/>
      <c r="L181" s="141"/>
      <c r="M181" s="147"/>
      <c r="T181" s="148"/>
      <c r="AT181" s="143" t="s">
        <v>141</v>
      </c>
      <c r="AU181" s="143" t="s">
        <v>80</v>
      </c>
      <c r="AV181" s="12" t="s">
        <v>80</v>
      </c>
      <c r="AW181" s="12" t="s">
        <v>4</v>
      </c>
      <c r="AX181" s="12" t="s">
        <v>78</v>
      </c>
      <c r="AY181" s="143" t="s">
        <v>119</v>
      </c>
    </row>
    <row r="182" spans="2:65" s="1" customFormat="1" ht="55.5" customHeight="1">
      <c r="B182" s="32"/>
      <c r="C182" s="128" t="s">
        <v>7</v>
      </c>
      <c r="D182" s="128" t="s">
        <v>122</v>
      </c>
      <c r="E182" s="129" t="s">
        <v>233</v>
      </c>
      <c r="F182" s="130" t="s">
        <v>234</v>
      </c>
      <c r="G182" s="131" t="s">
        <v>125</v>
      </c>
      <c r="H182" s="132">
        <v>17.856000000000002</v>
      </c>
      <c r="I182" s="133"/>
      <c r="J182" s="134">
        <f>ROUND(I182*H182,2)</f>
        <v>0</v>
      </c>
      <c r="K182" s="130" t="s">
        <v>126</v>
      </c>
      <c r="L182" s="32"/>
      <c r="M182" s="135" t="s">
        <v>1</v>
      </c>
      <c r="N182" s="136" t="s">
        <v>39</v>
      </c>
      <c r="P182" s="137">
        <f>O182*H182</f>
        <v>0</v>
      </c>
      <c r="Q182" s="137">
        <v>1.4800000000000001E-2</v>
      </c>
      <c r="R182" s="137">
        <f>Q182*H182</f>
        <v>0.26426880000000003</v>
      </c>
      <c r="S182" s="137">
        <v>0</v>
      </c>
      <c r="T182" s="138">
        <f>S182*H182</f>
        <v>0</v>
      </c>
      <c r="AR182" s="139" t="s">
        <v>190</v>
      </c>
      <c r="AT182" s="139" t="s">
        <v>122</v>
      </c>
      <c r="AU182" s="139" t="s">
        <v>80</v>
      </c>
      <c r="AY182" s="17" t="s">
        <v>119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7" t="s">
        <v>78</v>
      </c>
      <c r="BK182" s="140">
        <f>ROUND(I182*H182,2)</f>
        <v>0</v>
      </c>
      <c r="BL182" s="17" t="s">
        <v>190</v>
      </c>
      <c r="BM182" s="139" t="s">
        <v>235</v>
      </c>
    </row>
    <row r="183" spans="2:65" s="12" customFormat="1">
      <c r="B183" s="141"/>
      <c r="D183" s="142" t="s">
        <v>141</v>
      </c>
      <c r="E183" s="143" t="s">
        <v>1</v>
      </c>
      <c r="F183" s="144" t="s">
        <v>236</v>
      </c>
      <c r="H183" s="145">
        <v>17.856000000000002</v>
      </c>
      <c r="I183" s="146"/>
      <c r="L183" s="141"/>
      <c r="M183" s="147"/>
      <c r="T183" s="148"/>
      <c r="AT183" s="143" t="s">
        <v>141</v>
      </c>
      <c r="AU183" s="143" t="s">
        <v>80</v>
      </c>
      <c r="AV183" s="12" t="s">
        <v>80</v>
      </c>
      <c r="AW183" s="12" t="s">
        <v>30</v>
      </c>
      <c r="AX183" s="12" t="s">
        <v>72</v>
      </c>
      <c r="AY183" s="143" t="s">
        <v>119</v>
      </c>
    </row>
    <row r="184" spans="2:65" s="13" customFormat="1">
      <c r="B184" s="149"/>
      <c r="D184" s="142" t="s">
        <v>141</v>
      </c>
      <c r="E184" s="150" t="s">
        <v>1</v>
      </c>
      <c r="F184" s="151" t="s">
        <v>143</v>
      </c>
      <c r="H184" s="152">
        <v>17.856000000000002</v>
      </c>
      <c r="I184" s="153"/>
      <c r="L184" s="149"/>
      <c r="M184" s="154"/>
      <c r="T184" s="155"/>
      <c r="AT184" s="150" t="s">
        <v>141</v>
      </c>
      <c r="AU184" s="150" t="s">
        <v>80</v>
      </c>
      <c r="AV184" s="13" t="s">
        <v>127</v>
      </c>
      <c r="AW184" s="13" t="s">
        <v>30</v>
      </c>
      <c r="AX184" s="13" t="s">
        <v>78</v>
      </c>
      <c r="AY184" s="150" t="s">
        <v>119</v>
      </c>
    </row>
    <row r="185" spans="2:65" s="1" customFormat="1" ht="44.25" customHeight="1">
      <c r="B185" s="32"/>
      <c r="C185" s="128" t="s">
        <v>237</v>
      </c>
      <c r="D185" s="128" t="s">
        <v>122</v>
      </c>
      <c r="E185" s="129" t="s">
        <v>238</v>
      </c>
      <c r="F185" s="130" t="s">
        <v>239</v>
      </c>
      <c r="G185" s="131" t="s">
        <v>125</v>
      </c>
      <c r="H185" s="132">
        <v>146.94800000000001</v>
      </c>
      <c r="I185" s="133"/>
      <c r="J185" s="134">
        <f>ROUND(I185*H185,2)</f>
        <v>0</v>
      </c>
      <c r="K185" s="130" t="s">
        <v>126</v>
      </c>
      <c r="L185" s="32"/>
      <c r="M185" s="135" t="s">
        <v>1</v>
      </c>
      <c r="N185" s="136" t="s">
        <v>39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190</v>
      </c>
      <c r="AT185" s="139" t="s">
        <v>122</v>
      </c>
      <c r="AU185" s="139" t="s">
        <v>80</v>
      </c>
      <c r="AY185" s="17" t="s">
        <v>119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7" t="s">
        <v>78</v>
      </c>
      <c r="BK185" s="140">
        <f>ROUND(I185*H185,2)</f>
        <v>0</v>
      </c>
      <c r="BL185" s="17" t="s">
        <v>190</v>
      </c>
      <c r="BM185" s="139" t="s">
        <v>240</v>
      </c>
    </row>
    <row r="186" spans="2:65" s="1" customFormat="1" ht="24.25" customHeight="1">
      <c r="B186" s="32"/>
      <c r="C186" s="169" t="s">
        <v>241</v>
      </c>
      <c r="D186" s="169" t="s">
        <v>201</v>
      </c>
      <c r="E186" s="170" t="s">
        <v>229</v>
      </c>
      <c r="F186" s="171" t="s">
        <v>230</v>
      </c>
      <c r="G186" s="172" t="s">
        <v>125</v>
      </c>
      <c r="H186" s="173">
        <v>165.096</v>
      </c>
      <c r="I186" s="174"/>
      <c r="J186" s="175">
        <f>ROUND(I186*H186,2)</f>
        <v>0</v>
      </c>
      <c r="K186" s="171" t="s">
        <v>126</v>
      </c>
      <c r="L186" s="176"/>
      <c r="M186" s="177" t="s">
        <v>1</v>
      </c>
      <c r="N186" s="178" t="s">
        <v>39</v>
      </c>
      <c r="P186" s="137">
        <f>O186*H186</f>
        <v>0</v>
      </c>
      <c r="Q186" s="137">
        <v>1.6000000000000001E-4</v>
      </c>
      <c r="R186" s="137">
        <f>Q186*H186</f>
        <v>2.6415360000000002E-2</v>
      </c>
      <c r="S186" s="137">
        <v>0</v>
      </c>
      <c r="T186" s="138">
        <f>S186*H186</f>
        <v>0</v>
      </c>
      <c r="AR186" s="139" t="s">
        <v>204</v>
      </c>
      <c r="AT186" s="139" t="s">
        <v>201</v>
      </c>
      <c r="AU186" s="139" t="s">
        <v>80</v>
      </c>
      <c r="AY186" s="17" t="s">
        <v>119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7" t="s">
        <v>78</v>
      </c>
      <c r="BK186" s="140">
        <f>ROUND(I186*H186,2)</f>
        <v>0</v>
      </c>
      <c r="BL186" s="17" t="s">
        <v>190</v>
      </c>
      <c r="BM186" s="139" t="s">
        <v>242</v>
      </c>
    </row>
    <row r="187" spans="2:65" s="12" customFormat="1">
      <c r="B187" s="141"/>
      <c r="D187" s="142" t="s">
        <v>141</v>
      </c>
      <c r="F187" s="144" t="s">
        <v>243</v>
      </c>
      <c r="H187" s="145">
        <v>165.096</v>
      </c>
      <c r="I187" s="146"/>
      <c r="L187" s="141"/>
      <c r="M187" s="147"/>
      <c r="T187" s="148"/>
      <c r="AT187" s="143" t="s">
        <v>141</v>
      </c>
      <c r="AU187" s="143" t="s">
        <v>80</v>
      </c>
      <c r="AV187" s="12" t="s">
        <v>80</v>
      </c>
      <c r="AW187" s="12" t="s">
        <v>4</v>
      </c>
      <c r="AX187" s="12" t="s">
        <v>78</v>
      </c>
      <c r="AY187" s="143" t="s">
        <v>119</v>
      </c>
    </row>
    <row r="188" spans="2:65" s="1" customFormat="1" ht="49.15" customHeight="1">
      <c r="B188" s="32"/>
      <c r="C188" s="128" t="s">
        <v>244</v>
      </c>
      <c r="D188" s="128" t="s">
        <v>122</v>
      </c>
      <c r="E188" s="129" t="s">
        <v>245</v>
      </c>
      <c r="F188" s="130" t="s">
        <v>246</v>
      </c>
      <c r="G188" s="131" t="s">
        <v>125</v>
      </c>
      <c r="H188" s="132">
        <v>146.94800000000001</v>
      </c>
      <c r="I188" s="133"/>
      <c r="J188" s="134">
        <f>ROUND(I188*H188,2)</f>
        <v>0</v>
      </c>
      <c r="K188" s="130" t="s">
        <v>126</v>
      </c>
      <c r="L188" s="32"/>
      <c r="M188" s="135" t="s">
        <v>1</v>
      </c>
      <c r="N188" s="136" t="s">
        <v>39</v>
      </c>
      <c r="P188" s="137">
        <f>O188*H188</f>
        <v>0</v>
      </c>
      <c r="Q188" s="137">
        <v>1.6299999999999999E-2</v>
      </c>
      <c r="R188" s="137">
        <f>Q188*H188</f>
        <v>2.3952523999999999</v>
      </c>
      <c r="S188" s="137">
        <v>0</v>
      </c>
      <c r="T188" s="138">
        <f>S188*H188</f>
        <v>0</v>
      </c>
      <c r="AR188" s="139" t="s">
        <v>190</v>
      </c>
      <c r="AT188" s="139" t="s">
        <v>122</v>
      </c>
      <c r="AU188" s="139" t="s">
        <v>80</v>
      </c>
      <c r="AY188" s="17" t="s">
        <v>119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7" t="s">
        <v>78</v>
      </c>
      <c r="BK188" s="140">
        <f>ROUND(I188*H188,2)</f>
        <v>0</v>
      </c>
      <c r="BL188" s="17" t="s">
        <v>190</v>
      </c>
      <c r="BM188" s="139" t="s">
        <v>247</v>
      </c>
    </row>
    <row r="189" spans="2:65" s="14" customFormat="1">
      <c r="B189" s="156"/>
      <c r="D189" s="142" t="s">
        <v>141</v>
      </c>
      <c r="E189" s="157" t="s">
        <v>1</v>
      </c>
      <c r="F189" s="158" t="s">
        <v>193</v>
      </c>
      <c r="H189" s="157" t="s">
        <v>1</v>
      </c>
      <c r="I189" s="159"/>
      <c r="L189" s="156"/>
      <c r="M189" s="160"/>
      <c r="T189" s="161"/>
      <c r="AT189" s="157" t="s">
        <v>141</v>
      </c>
      <c r="AU189" s="157" t="s">
        <v>80</v>
      </c>
      <c r="AV189" s="14" t="s">
        <v>78</v>
      </c>
      <c r="AW189" s="14" t="s">
        <v>30</v>
      </c>
      <c r="AX189" s="14" t="s">
        <v>72</v>
      </c>
      <c r="AY189" s="157" t="s">
        <v>119</v>
      </c>
    </row>
    <row r="190" spans="2:65" s="12" customFormat="1">
      <c r="B190" s="141"/>
      <c r="D190" s="142" t="s">
        <v>141</v>
      </c>
      <c r="E190" s="143" t="s">
        <v>1</v>
      </c>
      <c r="F190" s="144" t="s">
        <v>248</v>
      </c>
      <c r="H190" s="145">
        <v>70.195999999999998</v>
      </c>
      <c r="I190" s="146"/>
      <c r="L190" s="141"/>
      <c r="M190" s="147"/>
      <c r="T190" s="148"/>
      <c r="AT190" s="143" t="s">
        <v>141</v>
      </c>
      <c r="AU190" s="143" t="s">
        <v>80</v>
      </c>
      <c r="AV190" s="12" t="s">
        <v>80</v>
      </c>
      <c r="AW190" s="12" t="s">
        <v>30</v>
      </c>
      <c r="AX190" s="12" t="s">
        <v>72</v>
      </c>
      <c r="AY190" s="143" t="s">
        <v>119</v>
      </c>
    </row>
    <row r="191" spans="2:65" s="14" customFormat="1">
      <c r="B191" s="156"/>
      <c r="D191" s="142" t="s">
        <v>141</v>
      </c>
      <c r="E191" s="157" t="s">
        <v>1</v>
      </c>
      <c r="F191" s="158" t="s">
        <v>195</v>
      </c>
      <c r="H191" s="157" t="s">
        <v>1</v>
      </c>
      <c r="I191" s="159"/>
      <c r="L191" s="156"/>
      <c r="M191" s="160"/>
      <c r="T191" s="161"/>
      <c r="AT191" s="157" t="s">
        <v>141</v>
      </c>
      <c r="AU191" s="157" t="s">
        <v>80</v>
      </c>
      <c r="AV191" s="14" t="s">
        <v>78</v>
      </c>
      <c r="AW191" s="14" t="s">
        <v>30</v>
      </c>
      <c r="AX191" s="14" t="s">
        <v>72</v>
      </c>
      <c r="AY191" s="157" t="s">
        <v>119</v>
      </c>
    </row>
    <row r="192" spans="2:65" s="12" customFormat="1">
      <c r="B192" s="141"/>
      <c r="D192" s="142" t="s">
        <v>141</v>
      </c>
      <c r="E192" s="143" t="s">
        <v>1</v>
      </c>
      <c r="F192" s="144" t="s">
        <v>249</v>
      </c>
      <c r="H192" s="145">
        <v>76.751999999999995</v>
      </c>
      <c r="I192" s="146"/>
      <c r="L192" s="141"/>
      <c r="M192" s="147"/>
      <c r="T192" s="148"/>
      <c r="AT192" s="143" t="s">
        <v>141</v>
      </c>
      <c r="AU192" s="143" t="s">
        <v>80</v>
      </c>
      <c r="AV192" s="12" t="s">
        <v>80</v>
      </c>
      <c r="AW192" s="12" t="s">
        <v>30</v>
      </c>
      <c r="AX192" s="12" t="s">
        <v>72</v>
      </c>
      <c r="AY192" s="143" t="s">
        <v>119</v>
      </c>
    </row>
    <row r="193" spans="2:65" s="13" customFormat="1">
      <c r="B193" s="149"/>
      <c r="D193" s="142" t="s">
        <v>141</v>
      </c>
      <c r="E193" s="150" t="s">
        <v>1</v>
      </c>
      <c r="F193" s="151" t="s">
        <v>143</v>
      </c>
      <c r="H193" s="152">
        <v>146.94800000000001</v>
      </c>
      <c r="I193" s="153"/>
      <c r="L193" s="149"/>
      <c r="M193" s="154"/>
      <c r="T193" s="155"/>
      <c r="AT193" s="150" t="s">
        <v>141</v>
      </c>
      <c r="AU193" s="150" t="s">
        <v>80</v>
      </c>
      <c r="AV193" s="13" t="s">
        <v>127</v>
      </c>
      <c r="AW193" s="13" t="s">
        <v>30</v>
      </c>
      <c r="AX193" s="13" t="s">
        <v>78</v>
      </c>
      <c r="AY193" s="150" t="s">
        <v>119</v>
      </c>
    </row>
    <row r="194" spans="2:65" s="1" customFormat="1" ht="44.25" customHeight="1">
      <c r="B194" s="32"/>
      <c r="C194" s="128" t="s">
        <v>250</v>
      </c>
      <c r="D194" s="128" t="s">
        <v>122</v>
      </c>
      <c r="E194" s="129" t="s">
        <v>251</v>
      </c>
      <c r="F194" s="130" t="s">
        <v>252</v>
      </c>
      <c r="G194" s="131" t="s">
        <v>125</v>
      </c>
      <c r="H194" s="132">
        <v>31.553999999999998</v>
      </c>
      <c r="I194" s="133"/>
      <c r="J194" s="134">
        <f>ROUND(I194*H194,2)</f>
        <v>0</v>
      </c>
      <c r="K194" s="130" t="s">
        <v>126</v>
      </c>
      <c r="L194" s="32"/>
      <c r="M194" s="135" t="s">
        <v>1</v>
      </c>
      <c r="N194" s="136" t="s">
        <v>39</v>
      </c>
      <c r="P194" s="137">
        <f>O194*H194</f>
        <v>0</v>
      </c>
      <c r="Q194" s="137">
        <v>2.6429999999999999E-2</v>
      </c>
      <c r="R194" s="137">
        <f>Q194*H194</f>
        <v>0.83397221999999993</v>
      </c>
      <c r="S194" s="137">
        <v>0</v>
      </c>
      <c r="T194" s="138">
        <f>S194*H194</f>
        <v>0</v>
      </c>
      <c r="AR194" s="139" t="s">
        <v>190</v>
      </c>
      <c r="AT194" s="139" t="s">
        <v>122</v>
      </c>
      <c r="AU194" s="139" t="s">
        <v>80</v>
      </c>
      <c r="AY194" s="17" t="s">
        <v>119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7" t="s">
        <v>78</v>
      </c>
      <c r="BK194" s="140">
        <f>ROUND(I194*H194,2)</f>
        <v>0</v>
      </c>
      <c r="BL194" s="17" t="s">
        <v>190</v>
      </c>
      <c r="BM194" s="139" t="s">
        <v>253</v>
      </c>
    </row>
    <row r="195" spans="2:65" s="14" customFormat="1">
      <c r="B195" s="156"/>
      <c r="D195" s="142" t="s">
        <v>141</v>
      </c>
      <c r="E195" s="157" t="s">
        <v>1</v>
      </c>
      <c r="F195" s="158" t="s">
        <v>254</v>
      </c>
      <c r="H195" s="157" t="s">
        <v>1</v>
      </c>
      <c r="I195" s="159"/>
      <c r="L195" s="156"/>
      <c r="M195" s="160"/>
      <c r="T195" s="161"/>
      <c r="AT195" s="157" t="s">
        <v>141</v>
      </c>
      <c r="AU195" s="157" t="s">
        <v>80</v>
      </c>
      <c r="AV195" s="14" t="s">
        <v>78</v>
      </c>
      <c r="AW195" s="14" t="s">
        <v>30</v>
      </c>
      <c r="AX195" s="14" t="s">
        <v>72</v>
      </c>
      <c r="AY195" s="157" t="s">
        <v>119</v>
      </c>
    </row>
    <row r="196" spans="2:65" s="12" customFormat="1">
      <c r="B196" s="141"/>
      <c r="D196" s="142" t="s">
        <v>141</v>
      </c>
      <c r="E196" s="143" t="s">
        <v>1</v>
      </c>
      <c r="F196" s="144" t="s">
        <v>255</v>
      </c>
      <c r="H196" s="145">
        <v>31.553999999999998</v>
      </c>
      <c r="I196" s="146"/>
      <c r="L196" s="141"/>
      <c r="M196" s="147"/>
      <c r="T196" s="148"/>
      <c r="AT196" s="143" t="s">
        <v>141</v>
      </c>
      <c r="AU196" s="143" t="s">
        <v>80</v>
      </c>
      <c r="AV196" s="12" t="s">
        <v>80</v>
      </c>
      <c r="AW196" s="12" t="s">
        <v>30</v>
      </c>
      <c r="AX196" s="12" t="s">
        <v>72</v>
      </c>
      <c r="AY196" s="143" t="s">
        <v>119</v>
      </c>
    </row>
    <row r="197" spans="2:65" s="13" customFormat="1">
      <c r="B197" s="149"/>
      <c r="D197" s="142" t="s">
        <v>141</v>
      </c>
      <c r="E197" s="150" t="s">
        <v>1</v>
      </c>
      <c r="F197" s="151" t="s">
        <v>143</v>
      </c>
      <c r="H197" s="152">
        <v>31.553999999999998</v>
      </c>
      <c r="I197" s="153"/>
      <c r="L197" s="149"/>
      <c r="M197" s="154"/>
      <c r="T197" s="155"/>
      <c r="AT197" s="150" t="s">
        <v>141</v>
      </c>
      <c r="AU197" s="150" t="s">
        <v>80</v>
      </c>
      <c r="AV197" s="13" t="s">
        <v>127</v>
      </c>
      <c r="AW197" s="13" t="s">
        <v>30</v>
      </c>
      <c r="AX197" s="13" t="s">
        <v>78</v>
      </c>
      <c r="AY197" s="150" t="s">
        <v>119</v>
      </c>
    </row>
    <row r="198" spans="2:65" s="1" customFormat="1" ht="78" customHeight="1">
      <c r="B198" s="32"/>
      <c r="C198" s="128" t="s">
        <v>256</v>
      </c>
      <c r="D198" s="128" t="s">
        <v>122</v>
      </c>
      <c r="E198" s="129" t="s">
        <v>257</v>
      </c>
      <c r="F198" s="130" t="s">
        <v>258</v>
      </c>
      <c r="G198" s="131" t="s">
        <v>154</v>
      </c>
      <c r="H198" s="132">
        <v>3.5230000000000001</v>
      </c>
      <c r="I198" s="133"/>
      <c r="J198" s="134">
        <f>ROUND(I198*H198,2)</f>
        <v>0</v>
      </c>
      <c r="K198" s="130" t="s">
        <v>126</v>
      </c>
      <c r="L198" s="32"/>
      <c r="M198" s="135" t="s">
        <v>1</v>
      </c>
      <c r="N198" s="136" t="s">
        <v>39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190</v>
      </c>
      <c r="AT198" s="139" t="s">
        <v>122</v>
      </c>
      <c r="AU198" s="139" t="s">
        <v>80</v>
      </c>
      <c r="AY198" s="17" t="s">
        <v>119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7" t="s">
        <v>78</v>
      </c>
      <c r="BK198" s="140">
        <f>ROUND(I198*H198,2)</f>
        <v>0</v>
      </c>
      <c r="BL198" s="17" t="s">
        <v>190</v>
      </c>
      <c r="BM198" s="139" t="s">
        <v>259</v>
      </c>
    </row>
    <row r="199" spans="2:65" s="11" customFormat="1" ht="22.9" customHeight="1">
      <c r="B199" s="116"/>
      <c r="D199" s="117" t="s">
        <v>71</v>
      </c>
      <c r="E199" s="126" t="s">
        <v>260</v>
      </c>
      <c r="F199" s="126" t="s">
        <v>261</v>
      </c>
      <c r="I199" s="119"/>
      <c r="J199" s="127">
        <f>BK199</f>
        <v>0</v>
      </c>
      <c r="L199" s="116"/>
      <c r="M199" s="121"/>
      <c r="P199" s="122">
        <f>SUM(P200:P220)</f>
        <v>0</v>
      </c>
      <c r="R199" s="122">
        <f>SUM(R200:R220)</f>
        <v>0.57048900000000002</v>
      </c>
      <c r="T199" s="123">
        <f>SUM(T200:T220)</f>
        <v>6.9670598500000001</v>
      </c>
      <c r="AR199" s="117" t="s">
        <v>80</v>
      </c>
      <c r="AT199" s="124" t="s">
        <v>71</v>
      </c>
      <c r="AU199" s="124" t="s">
        <v>78</v>
      </c>
      <c r="AY199" s="117" t="s">
        <v>119</v>
      </c>
      <c r="BK199" s="125">
        <f>SUM(BK200:BK220)</f>
        <v>0</v>
      </c>
    </row>
    <row r="200" spans="2:65" s="1" customFormat="1" ht="16.5" customHeight="1">
      <c r="B200" s="32"/>
      <c r="C200" s="128" t="s">
        <v>262</v>
      </c>
      <c r="D200" s="128" t="s">
        <v>122</v>
      </c>
      <c r="E200" s="129" t="s">
        <v>263</v>
      </c>
      <c r="F200" s="130" t="s">
        <v>264</v>
      </c>
      <c r="G200" s="131" t="s">
        <v>125</v>
      </c>
      <c r="H200" s="132">
        <v>6.37</v>
      </c>
      <c r="I200" s="133"/>
      <c r="J200" s="134">
        <f>ROUND(I200*H200,2)</f>
        <v>0</v>
      </c>
      <c r="K200" s="130" t="s">
        <v>126</v>
      </c>
      <c r="L200" s="32"/>
      <c r="M200" s="135" t="s">
        <v>1</v>
      </c>
      <c r="N200" s="136" t="s">
        <v>39</v>
      </c>
      <c r="P200" s="137">
        <f>O200*H200</f>
        <v>0</v>
      </c>
      <c r="Q200" s="137">
        <v>0</v>
      </c>
      <c r="R200" s="137">
        <f>Q200*H200</f>
        <v>0</v>
      </c>
      <c r="S200" s="137">
        <v>1.695E-2</v>
      </c>
      <c r="T200" s="138">
        <f>S200*H200</f>
        <v>0.1079715</v>
      </c>
      <c r="AR200" s="139" t="s">
        <v>190</v>
      </c>
      <c r="AT200" s="139" t="s">
        <v>122</v>
      </c>
      <c r="AU200" s="139" t="s">
        <v>80</v>
      </c>
      <c r="AY200" s="17" t="s">
        <v>119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7" t="s">
        <v>78</v>
      </c>
      <c r="BK200" s="140">
        <f>ROUND(I200*H200,2)</f>
        <v>0</v>
      </c>
      <c r="BL200" s="17" t="s">
        <v>190</v>
      </c>
      <c r="BM200" s="139" t="s">
        <v>265</v>
      </c>
    </row>
    <row r="201" spans="2:65" s="12" customFormat="1">
      <c r="B201" s="141"/>
      <c r="D201" s="142" t="s">
        <v>141</v>
      </c>
      <c r="E201" s="143" t="s">
        <v>1</v>
      </c>
      <c r="F201" s="144" t="s">
        <v>266</v>
      </c>
      <c r="H201" s="145">
        <v>6.37</v>
      </c>
      <c r="I201" s="146"/>
      <c r="L201" s="141"/>
      <c r="M201" s="147"/>
      <c r="T201" s="148"/>
      <c r="AT201" s="143" t="s">
        <v>141</v>
      </c>
      <c r="AU201" s="143" t="s">
        <v>80</v>
      </c>
      <c r="AV201" s="12" t="s">
        <v>80</v>
      </c>
      <c r="AW201" s="12" t="s">
        <v>30</v>
      </c>
      <c r="AX201" s="12" t="s">
        <v>72</v>
      </c>
      <c r="AY201" s="143" t="s">
        <v>119</v>
      </c>
    </row>
    <row r="202" spans="2:65" s="13" customFormat="1">
      <c r="B202" s="149"/>
      <c r="D202" s="142" t="s">
        <v>141</v>
      </c>
      <c r="E202" s="150" t="s">
        <v>1</v>
      </c>
      <c r="F202" s="151" t="s">
        <v>143</v>
      </c>
      <c r="H202" s="152">
        <v>6.37</v>
      </c>
      <c r="I202" s="153"/>
      <c r="L202" s="149"/>
      <c r="M202" s="154"/>
      <c r="T202" s="155"/>
      <c r="AT202" s="150" t="s">
        <v>141</v>
      </c>
      <c r="AU202" s="150" t="s">
        <v>80</v>
      </c>
      <c r="AV202" s="13" t="s">
        <v>127</v>
      </c>
      <c r="AW202" s="13" t="s">
        <v>30</v>
      </c>
      <c r="AX202" s="13" t="s">
        <v>78</v>
      </c>
      <c r="AY202" s="150" t="s">
        <v>119</v>
      </c>
    </row>
    <row r="203" spans="2:65" s="1" customFormat="1" ht="33" customHeight="1">
      <c r="B203" s="32"/>
      <c r="C203" s="128" t="s">
        <v>267</v>
      </c>
      <c r="D203" s="128" t="s">
        <v>122</v>
      </c>
      <c r="E203" s="129" t="s">
        <v>268</v>
      </c>
      <c r="F203" s="130" t="s">
        <v>269</v>
      </c>
      <c r="G203" s="131" t="s">
        <v>270</v>
      </c>
      <c r="H203" s="132">
        <v>4.0999999999999996</v>
      </c>
      <c r="I203" s="133"/>
      <c r="J203" s="134">
        <f>ROUND(I203*H203,2)</f>
        <v>0</v>
      </c>
      <c r="K203" s="130" t="s">
        <v>126</v>
      </c>
      <c r="L203" s="32"/>
      <c r="M203" s="135" t="s">
        <v>1</v>
      </c>
      <c r="N203" s="136" t="s">
        <v>39</v>
      </c>
      <c r="P203" s="137">
        <f>O203*H203</f>
        <v>0</v>
      </c>
      <c r="Q203" s="137">
        <v>7.9000000000000001E-4</v>
      </c>
      <c r="R203" s="137">
        <f>Q203*H203</f>
        <v>3.2389999999999997E-3</v>
      </c>
      <c r="S203" s="137">
        <v>0</v>
      </c>
      <c r="T203" s="138">
        <f>S203*H203</f>
        <v>0</v>
      </c>
      <c r="AR203" s="139" t="s">
        <v>190</v>
      </c>
      <c r="AT203" s="139" t="s">
        <v>122</v>
      </c>
      <c r="AU203" s="139" t="s">
        <v>80</v>
      </c>
      <c r="AY203" s="17" t="s">
        <v>119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7" t="s">
        <v>78</v>
      </c>
      <c r="BK203" s="140">
        <f>ROUND(I203*H203,2)</f>
        <v>0</v>
      </c>
      <c r="BL203" s="17" t="s">
        <v>190</v>
      </c>
      <c r="BM203" s="139" t="s">
        <v>271</v>
      </c>
    </row>
    <row r="204" spans="2:65" s="1" customFormat="1" ht="37.9" customHeight="1">
      <c r="B204" s="32"/>
      <c r="C204" s="169" t="s">
        <v>272</v>
      </c>
      <c r="D204" s="169" t="s">
        <v>201</v>
      </c>
      <c r="E204" s="170" t="s">
        <v>273</v>
      </c>
      <c r="F204" s="171" t="s">
        <v>274</v>
      </c>
      <c r="G204" s="172" t="s">
        <v>275</v>
      </c>
      <c r="H204" s="173">
        <v>1</v>
      </c>
      <c r="I204" s="174"/>
      <c r="J204" s="175">
        <f>ROUND(I204*H204,2)</f>
        <v>0</v>
      </c>
      <c r="K204" s="171" t="s">
        <v>126</v>
      </c>
      <c r="L204" s="176"/>
      <c r="M204" s="177" t="s">
        <v>1</v>
      </c>
      <c r="N204" s="178" t="s">
        <v>39</v>
      </c>
      <c r="P204" s="137">
        <f>O204*H204</f>
        <v>0</v>
      </c>
      <c r="Q204" s="137">
        <v>0.26600000000000001</v>
      </c>
      <c r="R204" s="137">
        <f>Q204*H204</f>
        <v>0.26600000000000001</v>
      </c>
      <c r="S204" s="137">
        <v>0</v>
      </c>
      <c r="T204" s="138">
        <f>S204*H204</f>
        <v>0</v>
      </c>
      <c r="AR204" s="139" t="s">
        <v>204</v>
      </c>
      <c r="AT204" s="139" t="s">
        <v>201</v>
      </c>
      <c r="AU204" s="139" t="s">
        <v>80</v>
      </c>
      <c r="AY204" s="17" t="s">
        <v>119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7" t="s">
        <v>78</v>
      </c>
      <c r="BK204" s="140">
        <f>ROUND(I204*H204,2)</f>
        <v>0</v>
      </c>
      <c r="BL204" s="17" t="s">
        <v>190</v>
      </c>
      <c r="BM204" s="139" t="s">
        <v>276</v>
      </c>
    </row>
    <row r="205" spans="2:65" s="1" customFormat="1" ht="16.5" customHeight="1">
      <c r="B205" s="32"/>
      <c r="C205" s="128" t="s">
        <v>277</v>
      </c>
      <c r="D205" s="128" t="s">
        <v>122</v>
      </c>
      <c r="E205" s="129" t="s">
        <v>278</v>
      </c>
      <c r="F205" s="130" t="s">
        <v>279</v>
      </c>
      <c r="G205" s="131" t="s">
        <v>270</v>
      </c>
      <c r="H205" s="132">
        <v>4.0999999999999996</v>
      </c>
      <c r="I205" s="133"/>
      <c r="J205" s="134">
        <f>ROUND(I205*H205,2)</f>
        <v>0</v>
      </c>
      <c r="K205" s="130" t="s">
        <v>126</v>
      </c>
      <c r="L205" s="32"/>
      <c r="M205" s="135" t="s">
        <v>1</v>
      </c>
      <c r="N205" s="136" t="s">
        <v>39</v>
      </c>
      <c r="P205" s="137">
        <f>O205*H205</f>
        <v>0</v>
      </c>
      <c r="Q205" s="137">
        <v>0</v>
      </c>
      <c r="R205" s="137">
        <f>Q205*H205</f>
        <v>0</v>
      </c>
      <c r="S205" s="137">
        <v>0.11248</v>
      </c>
      <c r="T205" s="138">
        <f>S205*H205</f>
        <v>0.46116799999999997</v>
      </c>
      <c r="AR205" s="139" t="s">
        <v>190</v>
      </c>
      <c r="AT205" s="139" t="s">
        <v>122</v>
      </c>
      <c r="AU205" s="139" t="s">
        <v>80</v>
      </c>
      <c r="AY205" s="17" t="s">
        <v>119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78</v>
      </c>
      <c r="BK205" s="140">
        <f>ROUND(I205*H205,2)</f>
        <v>0</v>
      </c>
      <c r="BL205" s="17" t="s">
        <v>190</v>
      </c>
      <c r="BM205" s="139" t="s">
        <v>280</v>
      </c>
    </row>
    <row r="206" spans="2:65" s="1" customFormat="1" ht="16.5" customHeight="1">
      <c r="B206" s="32"/>
      <c r="C206" s="128" t="s">
        <v>281</v>
      </c>
      <c r="D206" s="128" t="s">
        <v>122</v>
      </c>
      <c r="E206" s="129" t="s">
        <v>282</v>
      </c>
      <c r="F206" s="130" t="s">
        <v>283</v>
      </c>
      <c r="G206" s="131" t="s">
        <v>270</v>
      </c>
      <c r="H206" s="132">
        <v>6.0250000000000004</v>
      </c>
      <c r="I206" s="133"/>
      <c r="J206" s="134">
        <f>ROUND(I206*H206,2)</f>
        <v>0</v>
      </c>
      <c r="K206" s="130" t="s">
        <v>126</v>
      </c>
      <c r="L206" s="32"/>
      <c r="M206" s="135" t="s">
        <v>1</v>
      </c>
      <c r="N206" s="136" t="s">
        <v>39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190</v>
      </c>
      <c r="AT206" s="139" t="s">
        <v>122</v>
      </c>
      <c r="AU206" s="139" t="s">
        <v>80</v>
      </c>
      <c r="AY206" s="17" t="s">
        <v>119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7" t="s">
        <v>78</v>
      </c>
      <c r="BK206" s="140">
        <f>ROUND(I206*H206,2)</f>
        <v>0</v>
      </c>
      <c r="BL206" s="17" t="s">
        <v>190</v>
      </c>
      <c r="BM206" s="139" t="s">
        <v>284</v>
      </c>
    </row>
    <row r="207" spans="2:65" s="12" customFormat="1">
      <c r="B207" s="141"/>
      <c r="D207" s="142" t="s">
        <v>141</v>
      </c>
      <c r="E207" s="143" t="s">
        <v>1</v>
      </c>
      <c r="F207" s="144" t="s">
        <v>285</v>
      </c>
      <c r="H207" s="145">
        <v>6.0250000000000004</v>
      </c>
      <c r="I207" s="146"/>
      <c r="L207" s="141"/>
      <c r="M207" s="147"/>
      <c r="T207" s="148"/>
      <c r="AT207" s="143" t="s">
        <v>141</v>
      </c>
      <c r="AU207" s="143" t="s">
        <v>80</v>
      </c>
      <c r="AV207" s="12" t="s">
        <v>80</v>
      </c>
      <c r="AW207" s="12" t="s">
        <v>30</v>
      </c>
      <c r="AX207" s="12" t="s">
        <v>72</v>
      </c>
      <c r="AY207" s="143" t="s">
        <v>119</v>
      </c>
    </row>
    <row r="208" spans="2:65" s="13" customFormat="1">
      <c r="B208" s="149"/>
      <c r="D208" s="142" t="s">
        <v>141</v>
      </c>
      <c r="E208" s="150" t="s">
        <v>1</v>
      </c>
      <c r="F208" s="151" t="s">
        <v>143</v>
      </c>
      <c r="H208" s="152">
        <v>6.0250000000000004</v>
      </c>
      <c r="I208" s="153"/>
      <c r="L208" s="149"/>
      <c r="M208" s="154"/>
      <c r="T208" s="155"/>
      <c r="AT208" s="150" t="s">
        <v>141</v>
      </c>
      <c r="AU208" s="150" t="s">
        <v>80</v>
      </c>
      <c r="AV208" s="13" t="s">
        <v>127</v>
      </c>
      <c r="AW208" s="13" t="s">
        <v>30</v>
      </c>
      <c r="AX208" s="13" t="s">
        <v>78</v>
      </c>
      <c r="AY208" s="150" t="s">
        <v>119</v>
      </c>
    </row>
    <row r="209" spans="2:65" s="1" customFormat="1" ht="24.25" customHeight="1">
      <c r="B209" s="32"/>
      <c r="C209" s="169" t="s">
        <v>204</v>
      </c>
      <c r="D209" s="169" t="s">
        <v>201</v>
      </c>
      <c r="E209" s="170" t="s">
        <v>286</v>
      </c>
      <c r="F209" s="171" t="s">
        <v>287</v>
      </c>
      <c r="G209" s="172" t="s">
        <v>270</v>
      </c>
      <c r="H209" s="173">
        <v>6.0250000000000004</v>
      </c>
      <c r="I209" s="174"/>
      <c r="J209" s="175">
        <f>ROUND(I209*H209,2)</f>
        <v>0</v>
      </c>
      <c r="K209" s="171" t="s">
        <v>1</v>
      </c>
      <c r="L209" s="176"/>
      <c r="M209" s="177" t="s">
        <v>1</v>
      </c>
      <c r="N209" s="178" t="s">
        <v>39</v>
      </c>
      <c r="P209" s="137">
        <f>O209*H209</f>
        <v>0</v>
      </c>
      <c r="Q209" s="137">
        <v>0.05</v>
      </c>
      <c r="R209" s="137">
        <f>Q209*H209</f>
        <v>0.30125000000000002</v>
      </c>
      <c r="S209" s="137">
        <v>0</v>
      </c>
      <c r="T209" s="138">
        <f>S209*H209</f>
        <v>0</v>
      </c>
      <c r="AR209" s="139" t="s">
        <v>204</v>
      </c>
      <c r="AT209" s="139" t="s">
        <v>201</v>
      </c>
      <c r="AU209" s="139" t="s">
        <v>80</v>
      </c>
      <c r="AY209" s="17" t="s">
        <v>119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78</v>
      </c>
      <c r="BK209" s="140">
        <f>ROUND(I209*H209,2)</f>
        <v>0</v>
      </c>
      <c r="BL209" s="17" t="s">
        <v>190</v>
      </c>
      <c r="BM209" s="139" t="s">
        <v>288</v>
      </c>
    </row>
    <row r="210" spans="2:65" s="1" customFormat="1" ht="16.5" customHeight="1">
      <c r="B210" s="32"/>
      <c r="C210" s="128" t="s">
        <v>289</v>
      </c>
      <c r="D210" s="128" t="s">
        <v>122</v>
      </c>
      <c r="E210" s="129" t="s">
        <v>290</v>
      </c>
      <c r="F210" s="130" t="s">
        <v>291</v>
      </c>
      <c r="G210" s="131" t="s">
        <v>270</v>
      </c>
      <c r="H210" s="132">
        <v>4.0999999999999996</v>
      </c>
      <c r="I210" s="133"/>
      <c r="J210" s="134">
        <f>ROUND(I210*H210,2)</f>
        <v>0</v>
      </c>
      <c r="K210" s="130" t="s">
        <v>126</v>
      </c>
      <c r="L210" s="32"/>
      <c r="M210" s="135" t="s">
        <v>1</v>
      </c>
      <c r="N210" s="136" t="s">
        <v>39</v>
      </c>
      <c r="P210" s="137">
        <f>O210*H210</f>
        <v>0</v>
      </c>
      <c r="Q210" s="137">
        <v>0</v>
      </c>
      <c r="R210" s="137">
        <f>Q210*H210</f>
        <v>0</v>
      </c>
      <c r="S210" s="137">
        <v>1.2070000000000001E-2</v>
      </c>
      <c r="T210" s="138">
        <f>S210*H210</f>
        <v>4.9486999999999996E-2</v>
      </c>
      <c r="AR210" s="139" t="s">
        <v>190</v>
      </c>
      <c r="AT210" s="139" t="s">
        <v>122</v>
      </c>
      <c r="AU210" s="139" t="s">
        <v>80</v>
      </c>
      <c r="AY210" s="17" t="s">
        <v>119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7" t="s">
        <v>78</v>
      </c>
      <c r="BK210" s="140">
        <f>ROUND(I210*H210,2)</f>
        <v>0</v>
      </c>
      <c r="BL210" s="17" t="s">
        <v>190</v>
      </c>
      <c r="BM210" s="139" t="s">
        <v>292</v>
      </c>
    </row>
    <row r="211" spans="2:65" s="1" customFormat="1" ht="21.75" customHeight="1">
      <c r="B211" s="32"/>
      <c r="C211" s="128" t="s">
        <v>293</v>
      </c>
      <c r="D211" s="128" t="s">
        <v>122</v>
      </c>
      <c r="E211" s="129" t="s">
        <v>294</v>
      </c>
      <c r="F211" s="130" t="s">
        <v>295</v>
      </c>
      <c r="G211" s="131" t="s">
        <v>125</v>
      </c>
      <c r="H211" s="132">
        <v>17.856000000000002</v>
      </c>
      <c r="I211" s="133"/>
      <c r="J211" s="134">
        <f>ROUND(I211*H211,2)</f>
        <v>0</v>
      </c>
      <c r="K211" s="130" t="s">
        <v>126</v>
      </c>
      <c r="L211" s="32"/>
      <c r="M211" s="135" t="s">
        <v>1</v>
      </c>
      <c r="N211" s="136" t="s">
        <v>39</v>
      </c>
      <c r="P211" s="137">
        <f>O211*H211</f>
        <v>0</v>
      </c>
      <c r="Q211" s="137">
        <v>0</v>
      </c>
      <c r="R211" s="137">
        <f>Q211*H211</f>
        <v>0</v>
      </c>
      <c r="S211" s="137">
        <v>2.4649999999999998E-2</v>
      </c>
      <c r="T211" s="138">
        <f>S211*H211</f>
        <v>0.4401504</v>
      </c>
      <c r="AR211" s="139" t="s">
        <v>190</v>
      </c>
      <c r="AT211" s="139" t="s">
        <v>122</v>
      </c>
      <c r="AU211" s="139" t="s">
        <v>80</v>
      </c>
      <c r="AY211" s="17" t="s">
        <v>119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78</v>
      </c>
      <c r="BK211" s="140">
        <f>ROUND(I211*H211,2)</f>
        <v>0</v>
      </c>
      <c r="BL211" s="17" t="s">
        <v>190</v>
      </c>
      <c r="BM211" s="139" t="s">
        <v>296</v>
      </c>
    </row>
    <row r="212" spans="2:65" s="12" customFormat="1">
      <c r="B212" s="141"/>
      <c r="D212" s="142" t="s">
        <v>141</v>
      </c>
      <c r="E212" s="143" t="s">
        <v>1</v>
      </c>
      <c r="F212" s="144" t="s">
        <v>236</v>
      </c>
      <c r="H212" s="145">
        <v>17.856000000000002</v>
      </c>
      <c r="I212" s="146"/>
      <c r="L212" s="141"/>
      <c r="M212" s="147"/>
      <c r="T212" s="148"/>
      <c r="AT212" s="143" t="s">
        <v>141</v>
      </c>
      <c r="AU212" s="143" t="s">
        <v>80</v>
      </c>
      <c r="AV212" s="12" t="s">
        <v>80</v>
      </c>
      <c r="AW212" s="12" t="s">
        <v>30</v>
      </c>
      <c r="AX212" s="12" t="s">
        <v>72</v>
      </c>
      <c r="AY212" s="143" t="s">
        <v>119</v>
      </c>
    </row>
    <row r="213" spans="2:65" s="13" customFormat="1">
      <c r="B213" s="149"/>
      <c r="D213" s="142" t="s">
        <v>141</v>
      </c>
      <c r="E213" s="150" t="s">
        <v>1</v>
      </c>
      <c r="F213" s="151" t="s">
        <v>143</v>
      </c>
      <c r="H213" s="152">
        <v>17.856000000000002</v>
      </c>
      <c r="I213" s="153"/>
      <c r="L213" s="149"/>
      <c r="M213" s="154"/>
      <c r="T213" s="155"/>
      <c r="AT213" s="150" t="s">
        <v>141</v>
      </c>
      <c r="AU213" s="150" t="s">
        <v>80</v>
      </c>
      <c r="AV213" s="13" t="s">
        <v>127</v>
      </c>
      <c r="AW213" s="13" t="s">
        <v>30</v>
      </c>
      <c r="AX213" s="13" t="s">
        <v>78</v>
      </c>
      <c r="AY213" s="150" t="s">
        <v>119</v>
      </c>
    </row>
    <row r="214" spans="2:65" s="1" customFormat="1" ht="16.5" customHeight="1">
      <c r="B214" s="32"/>
      <c r="C214" s="128" t="s">
        <v>297</v>
      </c>
      <c r="D214" s="128" t="s">
        <v>122</v>
      </c>
      <c r="E214" s="129" t="s">
        <v>298</v>
      </c>
      <c r="F214" s="130" t="s">
        <v>299</v>
      </c>
      <c r="G214" s="131" t="s">
        <v>125</v>
      </c>
      <c r="H214" s="132">
        <v>17.856000000000002</v>
      </c>
      <c r="I214" s="133"/>
      <c r="J214" s="134">
        <f>ROUND(I214*H214,2)</f>
        <v>0</v>
      </c>
      <c r="K214" s="130" t="s">
        <v>126</v>
      </c>
      <c r="L214" s="32"/>
      <c r="M214" s="135" t="s">
        <v>1</v>
      </c>
      <c r="N214" s="136" t="s">
        <v>39</v>
      </c>
      <c r="P214" s="137">
        <f>O214*H214</f>
        <v>0</v>
      </c>
      <c r="Q214" s="137">
        <v>0</v>
      </c>
      <c r="R214" s="137">
        <f>Q214*H214</f>
        <v>0</v>
      </c>
      <c r="S214" s="137">
        <v>8.0000000000000002E-3</v>
      </c>
      <c r="T214" s="138">
        <f>S214*H214</f>
        <v>0.142848</v>
      </c>
      <c r="AR214" s="139" t="s">
        <v>190</v>
      </c>
      <c r="AT214" s="139" t="s">
        <v>122</v>
      </c>
      <c r="AU214" s="139" t="s">
        <v>80</v>
      </c>
      <c r="AY214" s="17" t="s">
        <v>119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7" t="s">
        <v>78</v>
      </c>
      <c r="BK214" s="140">
        <f>ROUND(I214*H214,2)</f>
        <v>0</v>
      </c>
      <c r="BL214" s="17" t="s">
        <v>190</v>
      </c>
      <c r="BM214" s="139" t="s">
        <v>300</v>
      </c>
    </row>
    <row r="215" spans="2:65" s="1" customFormat="1" ht="24.25" customHeight="1">
      <c r="B215" s="32"/>
      <c r="C215" s="128" t="s">
        <v>301</v>
      </c>
      <c r="D215" s="128" t="s">
        <v>122</v>
      </c>
      <c r="E215" s="129" t="s">
        <v>302</v>
      </c>
      <c r="F215" s="130" t="s">
        <v>303</v>
      </c>
      <c r="G215" s="131" t="s">
        <v>125</v>
      </c>
      <c r="H215" s="132">
        <v>176.583</v>
      </c>
      <c r="I215" s="133"/>
      <c r="J215" s="134">
        <f>ROUND(I215*H215,2)</f>
        <v>0</v>
      </c>
      <c r="K215" s="130" t="s">
        <v>126</v>
      </c>
      <c r="L215" s="32"/>
      <c r="M215" s="135" t="s">
        <v>1</v>
      </c>
      <c r="N215" s="136" t="s">
        <v>39</v>
      </c>
      <c r="P215" s="137">
        <f>O215*H215</f>
        <v>0</v>
      </c>
      <c r="Q215" s="137">
        <v>0</v>
      </c>
      <c r="R215" s="137">
        <f>Q215*H215</f>
        <v>0</v>
      </c>
      <c r="S215" s="137">
        <v>2.4649999999999998E-2</v>
      </c>
      <c r="T215" s="138">
        <f>S215*H215</f>
        <v>4.35277095</v>
      </c>
      <c r="AR215" s="139" t="s">
        <v>190</v>
      </c>
      <c r="AT215" s="139" t="s">
        <v>122</v>
      </c>
      <c r="AU215" s="139" t="s">
        <v>80</v>
      </c>
      <c r="AY215" s="17" t="s">
        <v>119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7" t="s">
        <v>78</v>
      </c>
      <c r="BK215" s="140">
        <f>ROUND(I215*H215,2)</f>
        <v>0</v>
      </c>
      <c r="BL215" s="17" t="s">
        <v>190</v>
      </c>
      <c r="BM215" s="139" t="s">
        <v>304</v>
      </c>
    </row>
    <row r="216" spans="2:65" s="12" customFormat="1">
      <c r="B216" s="141"/>
      <c r="D216" s="142" t="s">
        <v>141</v>
      </c>
      <c r="E216" s="143" t="s">
        <v>1</v>
      </c>
      <c r="F216" s="144" t="s">
        <v>305</v>
      </c>
      <c r="H216" s="145">
        <v>146.94800000000001</v>
      </c>
      <c r="I216" s="146"/>
      <c r="L216" s="141"/>
      <c r="M216" s="147"/>
      <c r="T216" s="148"/>
      <c r="AT216" s="143" t="s">
        <v>141</v>
      </c>
      <c r="AU216" s="143" t="s">
        <v>80</v>
      </c>
      <c r="AV216" s="12" t="s">
        <v>80</v>
      </c>
      <c r="AW216" s="12" t="s">
        <v>30</v>
      </c>
      <c r="AX216" s="12" t="s">
        <v>72</v>
      </c>
      <c r="AY216" s="143" t="s">
        <v>119</v>
      </c>
    </row>
    <row r="217" spans="2:65" s="12" customFormat="1">
      <c r="B217" s="141"/>
      <c r="D217" s="142" t="s">
        <v>141</v>
      </c>
      <c r="E217" s="143" t="s">
        <v>1</v>
      </c>
      <c r="F217" s="144" t="s">
        <v>306</v>
      </c>
      <c r="H217" s="145">
        <v>29.635000000000002</v>
      </c>
      <c r="I217" s="146"/>
      <c r="L217" s="141"/>
      <c r="M217" s="147"/>
      <c r="T217" s="148"/>
      <c r="AT217" s="143" t="s">
        <v>141</v>
      </c>
      <c r="AU217" s="143" t="s">
        <v>80</v>
      </c>
      <c r="AV217" s="12" t="s">
        <v>80</v>
      </c>
      <c r="AW217" s="12" t="s">
        <v>30</v>
      </c>
      <c r="AX217" s="12" t="s">
        <v>72</v>
      </c>
      <c r="AY217" s="143" t="s">
        <v>119</v>
      </c>
    </row>
    <row r="218" spans="2:65" s="13" customFormat="1">
      <c r="B218" s="149"/>
      <c r="D218" s="142" t="s">
        <v>141</v>
      </c>
      <c r="E218" s="150" t="s">
        <v>1</v>
      </c>
      <c r="F218" s="151" t="s">
        <v>143</v>
      </c>
      <c r="H218" s="152">
        <v>176.583</v>
      </c>
      <c r="I218" s="153"/>
      <c r="L218" s="149"/>
      <c r="M218" s="154"/>
      <c r="T218" s="155"/>
      <c r="AT218" s="150" t="s">
        <v>141</v>
      </c>
      <c r="AU218" s="150" t="s">
        <v>80</v>
      </c>
      <c r="AV218" s="13" t="s">
        <v>127</v>
      </c>
      <c r="AW218" s="13" t="s">
        <v>30</v>
      </c>
      <c r="AX218" s="13" t="s">
        <v>78</v>
      </c>
      <c r="AY218" s="150" t="s">
        <v>119</v>
      </c>
    </row>
    <row r="219" spans="2:65" s="1" customFormat="1" ht="16.5" customHeight="1">
      <c r="B219" s="32"/>
      <c r="C219" s="128" t="s">
        <v>307</v>
      </c>
      <c r="D219" s="128" t="s">
        <v>122</v>
      </c>
      <c r="E219" s="129" t="s">
        <v>308</v>
      </c>
      <c r="F219" s="130" t="s">
        <v>309</v>
      </c>
      <c r="G219" s="131" t="s">
        <v>125</v>
      </c>
      <c r="H219" s="132">
        <v>176.583</v>
      </c>
      <c r="I219" s="133"/>
      <c r="J219" s="134">
        <f>ROUND(I219*H219,2)</f>
        <v>0</v>
      </c>
      <c r="K219" s="130" t="s">
        <v>126</v>
      </c>
      <c r="L219" s="32"/>
      <c r="M219" s="135" t="s">
        <v>1</v>
      </c>
      <c r="N219" s="136" t="s">
        <v>39</v>
      </c>
      <c r="P219" s="137">
        <f>O219*H219</f>
        <v>0</v>
      </c>
      <c r="Q219" s="137">
        <v>0</v>
      </c>
      <c r="R219" s="137">
        <f>Q219*H219</f>
        <v>0</v>
      </c>
      <c r="S219" s="137">
        <v>8.0000000000000002E-3</v>
      </c>
      <c r="T219" s="138">
        <f>S219*H219</f>
        <v>1.4126639999999999</v>
      </c>
      <c r="AR219" s="139" t="s">
        <v>190</v>
      </c>
      <c r="AT219" s="139" t="s">
        <v>122</v>
      </c>
      <c r="AU219" s="139" t="s">
        <v>80</v>
      </c>
      <c r="AY219" s="17" t="s">
        <v>119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7" t="s">
        <v>78</v>
      </c>
      <c r="BK219" s="140">
        <f>ROUND(I219*H219,2)</f>
        <v>0</v>
      </c>
      <c r="BL219" s="17" t="s">
        <v>190</v>
      </c>
      <c r="BM219" s="139" t="s">
        <v>310</v>
      </c>
    </row>
    <row r="220" spans="2:65" s="1" customFormat="1" ht="55.5" customHeight="1">
      <c r="B220" s="32"/>
      <c r="C220" s="128" t="s">
        <v>311</v>
      </c>
      <c r="D220" s="128" t="s">
        <v>122</v>
      </c>
      <c r="E220" s="129" t="s">
        <v>312</v>
      </c>
      <c r="F220" s="130" t="s">
        <v>313</v>
      </c>
      <c r="G220" s="131" t="s">
        <v>154</v>
      </c>
      <c r="H220" s="132">
        <v>0.56999999999999995</v>
      </c>
      <c r="I220" s="133"/>
      <c r="J220" s="134">
        <f>ROUND(I220*H220,2)</f>
        <v>0</v>
      </c>
      <c r="K220" s="130" t="s">
        <v>126</v>
      </c>
      <c r="L220" s="32"/>
      <c r="M220" s="135" t="s">
        <v>1</v>
      </c>
      <c r="N220" s="136" t="s">
        <v>39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190</v>
      </c>
      <c r="AT220" s="139" t="s">
        <v>122</v>
      </c>
      <c r="AU220" s="139" t="s">
        <v>80</v>
      </c>
      <c r="AY220" s="17" t="s">
        <v>119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7" t="s">
        <v>78</v>
      </c>
      <c r="BK220" s="140">
        <f>ROUND(I220*H220,2)</f>
        <v>0</v>
      </c>
      <c r="BL220" s="17" t="s">
        <v>190</v>
      </c>
      <c r="BM220" s="139" t="s">
        <v>314</v>
      </c>
    </row>
    <row r="221" spans="2:65" s="11" customFormat="1" ht="22.9" customHeight="1">
      <c r="B221" s="116"/>
      <c r="D221" s="117" t="s">
        <v>71</v>
      </c>
      <c r="E221" s="126" t="s">
        <v>315</v>
      </c>
      <c r="F221" s="126" t="s">
        <v>316</v>
      </c>
      <c r="I221" s="119"/>
      <c r="J221" s="127">
        <f>BK221</f>
        <v>0</v>
      </c>
      <c r="L221" s="116"/>
      <c r="M221" s="121"/>
      <c r="P221" s="122">
        <f>P222</f>
        <v>0</v>
      </c>
      <c r="R221" s="122">
        <f>R222</f>
        <v>0</v>
      </c>
      <c r="T221" s="123">
        <f>T222</f>
        <v>0</v>
      </c>
      <c r="AR221" s="117" t="s">
        <v>80</v>
      </c>
      <c r="AT221" s="124" t="s">
        <v>71</v>
      </c>
      <c r="AU221" s="124" t="s">
        <v>78</v>
      </c>
      <c r="AY221" s="117" t="s">
        <v>119</v>
      </c>
      <c r="BK221" s="125">
        <f>BK222</f>
        <v>0</v>
      </c>
    </row>
    <row r="222" spans="2:65" s="1" customFormat="1" ht="24.25" customHeight="1">
      <c r="B222" s="32"/>
      <c r="C222" s="128" t="s">
        <v>317</v>
      </c>
      <c r="D222" s="128" t="s">
        <v>122</v>
      </c>
      <c r="E222" s="129" t="s">
        <v>318</v>
      </c>
      <c r="F222" s="130" t="s">
        <v>319</v>
      </c>
      <c r="G222" s="131" t="s">
        <v>275</v>
      </c>
      <c r="H222" s="132">
        <v>2</v>
      </c>
      <c r="I222" s="133"/>
      <c r="J222" s="134">
        <f>ROUND(I222*H222,2)</f>
        <v>0</v>
      </c>
      <c r="K222" s="130" t="s">
        <v>1</v>
      </c>
      <c r="L222" s="32"/>
      <c r="M222" s="135" t="s">
        <v>1</v>
      </c>
      <c r="N222" s="136" t="s">
        <v>39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190</v>
      </c>
      <c r="AT222" s="139" t="s">
        <v>122</v>
      </c>
      <c r="AU222" s="139" t="s">
        <v>80</v>
      </c>
      <c r="AY222" s="17" t="s">
        <v>119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78</v>
      </c>
      <c r="BK222" s="140">
        <f>ROUND(I222*H222,2)</f>
        <v>0</v>
      </c>
      <c r="BL222" s="17" t="s">
        <v>190</v>
      </c>
      <c r="BM222" s="139" t="s">
        <v>320</v>
      </c>
    </row>
    <row r="223" spans="2:65" s="11" customFormat="1" ht="22.9" customHeight="1">
      <c r="B223" s="116"/>
      <c r="D223" s="117" t="s">
        <v>71</v>
      </c>
      <c r="E223" s="126" t="s">
        <v>321</v>
      </c>
      <c r="F223" s="126" t="s">
        <v>322</v>
      </c>
      <c r="I223" s="119"/>
      <c r="J223" s="127">
        <f>BK223</f>
        <v>0</v>
      </c>
      <c r="L223" s="116"/>
      <c r="M223" s="121"/>
      <c r="P223" s="122">
        <f>SUM(P224:P235)</f>
        <v>0</v>
      </c>
      <c r="R223" s="122">
        <f>SUM(R224:R235)</f>
        <v>9.6479999999999982E-4</v>
      </c>
      <c r="T223" s="123">
        <f>SUM(T224:T235)</f>
        <v>0</v>
      </c>
      <c r="AR223" s="117" t="s">
        <v>80</v>
      </c>
      <c r="AT223" s="124" t="s">
        <v>71</v>
      </c>
      <c r="AU223" s="124" t="s">
        <v>78</v>
      </c>
      <c r="AY223" s="117" t="s">
        <v>119</v>
      </c>
      <c r="BK223" s="125">
        <f>SUM(BK224:BK235)</f>
        <v>0</v>
      </c>
    </row>
    <row r="224" spans="2:65" s="1" customFormat="1" ht="37.9" customHeight="1">
      <c r="B224" s="32"/>
      <c r="C224" s="128" t="s">
        <v>323</v>
      </c>
      <c r="D224" s="128" t="s">
        <v>122</v>
      </c>
      <c r="E224" s="129" t="s">
        <v>324</v>
      </c>
      <c r="F224" s="130" t="s">
        <v>325</v>
      </c>
      <c r="G224" s="131" t="s">
        <v>125</v>
      </c>
      <c r="H224" s="132">
        <v>1.44</v>
      </c>
      <c r="I224" s="133"/>
      <c r="J224" s="134">
        <f>ROUND(I224*H224,2)</f>
        <v>0</v>
      </c>
      <c r="K224" s="130" t="s">
        <v>126</v>
      </c>
      <c r="L224" s="32"/>
      <c r="M224" s="135" t="s">
        <v>1</v>
      </c>
      <c r="N224" s="136" t="s">
        <v>39</v>
      </c>
      <c r="P224" s="137">
        <f>O224*H224</f>
        <v>0</v>
      </c>
      <c r="Q224" s="137">
        <v>6.9999999999999994E-5</v>
      </c>
      <c r="R224" s="137">
        <f>Q224*H224</f>
        <v>1.0079999999999998E-4</v>
      </c>
      <c r="S224" s="137">
        <v>0</v>
      </c>
      <c r="T224" s="138">
        <f>S224*H224</f>
        <v>0</v>
      </c>
      <c r="AR224" s="139" t="s">
        <v>190</v>
      </c>
      <c r="AT224" s="139" t="s">
        <v>122</v>
      </c>
      <c r="AU224" s="139" t="s">
        <v>80</v>
      </c>
      <c r="AY224" s="17" t="s">
        <v>119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7" t="s">
        <v>78</v>
      </c>
      <c r="BK224" s="140">
        <f>ROUND(I224*H224,2)</f>
        <v>0</v>
      </c>
      <c r="BL224" s="17" t="s">
        <v>190</v>
      </c>
      <c r="BM224" s="139" t="s">
        <v>326</v>
      </c>
    </row>
    <row r="225" spans="2:65" s="14" customFormat="1">
      <c r="B225" s="156"/>
      <c r="D225" s="142" t="s">
        <v>141</v>
      </c>
      <c r="E225" s="157" t="s">
        <v>1</v>
      </c>
      <c r="F225" s="158" t="s">
        <v>327</v>
      </c>
      <c r="H225" s="157" t="s">
        <v>1</v>
      </c>
      <c r="I225" s="159"/>
      <c r="L225" s="156"/>
      <c r="M225" s="160"/>
      <c r="T225" s="161"/>
      <c r="AT225" s="157" t="s">
        <v>141</v>
      </c>
      <c r="AU225" s="157" t="s">
        <v>80</v>
      </c>
      <c r="AV225" s="14" t="s">
        <v>78</v>
      </c>
      <c r="AW225" s="14" t="s">
        <v>30</v>
      </c>
      <c r="AX225" s="14" t="s">
        <v>72</v>
      </c>
      <c r="AY225" s="157" t="s">
        <v>119</v>
      </c>
    </row>
    <row r="226" spans="2:65" s="12" customFormat="1">
      <c r="B226" s="141"/>
      <c r="D226" s="142" t="s">
        <v>141</v>
      </c>
      <c r="E226" s="143" t="s">
        <v>1</v>
      </c>
      <c r="F226" s="144" t="s">
        <v>328</v>
      </c>
      <c r="H226" s="145">
        <v>1.44</v>
      </c>
      <c r="I226" s="146"/>
      <c r="L226" s="141"/>
      <c r="M226" s="147"/>
      <c r="T226" s="148"/>
      <c r="AT226" s="143" t="s">
        <v>141</v>
      </c>
      <c r="AU226" s="143" t="s">
        <v>80</v>
      </c>
      <c r="AV226" s="12" t="s">
        <v>80</v>
      </c>
      <c r="AW226" s="12" t="s">
        <v>30</v>
      </c>
      <c r="AX226" s="12" t="s">
        <v>72</v>
      </c>
      <c r="AY226" s="143" t="s">
        <v>119</v>
      </c>
    </row>
    <row r="227" spans="2:65" s="13" customFormat="1">
      <c r="B227" s="149"/>
      <c r="D227" s="142" t="s">
        <v>141</v>
      </c>
      <c r="E227" s="150" t="s">
        <v>1</v>
      </c>
      <c r="F227" s="151" t="s">
        <v>143</v>
      </c>
      <c r="H227" s="152">
        <v>1.44</v>
      </c>
      <c r="I227" s="153"/>
      <c r="L227" s="149"/>
      <c r="M227" s="154"/>
      <c r="T227" s="155"/>
      <c r="AT227" s="150" t="s">
        <v>141</v>
      </c>
      <c r="AU227" s="150" t="s">
        <v>80</v>
      </c>
      <c r="AV227" s="13" t="s">
        <v>127</v>
      </c>
      <c r="AW227" s="13" t="s">
        <v>30</v>
      </c>
      <c r="AX227" s="13" t="s">
        <v>78</v>
      </c>
      <c r="AY227" s="150" t="s">
        <v>119</v>
      </c>
    </row>
    <row r="228" spans="2:65" s="1" customFormat="1" ht="37.9" customHeight="1">
      <c r="B228" s="32"/>
      <c r="C228" s="128" t="s">
        <v>329</v>
      </c>
      <c r="D228" s="128" t="s">
        <v>122</v>
      </c>
      <c r="E228" s="129" t="s">
        <v>330</v>
      </c>
      <c r="F228" s="130" t="s">
        <v>331</v>
      </c>
      <c r="G228" s="131" t="s">
        <v>125</v>
      </c>
      <c r="H228" s="132">
        <v>1.44</v>
      </c>
      <c r="I228" s="133"/>
      <c r="J228" s="134">
        <f>ROUND(I228*H228,2)</f>
        <v>0</v>
      </c>
      <c r="K228" s="130" t="s">
        <v>126</v>
      </c>
      <c r="L228" s="32"/>
      <c r="M228" s="135" t="s">
        <v>1</v>
      </c>
      <c r="N228" s="136" t="s">
        <v>39</v>
      </c>
      <c r="P228" s="137">
        <f>O228*H228</f>
        <v>0</v>
      </c>
      <c r="Q228" s="137">
        <v>6.9999999999999994E-5</v>
      </c>
      <c r="R228" s="137">
        <f>Q228*H228</f>
        <v>1.0079999999999998E-4</v>
      </c>
      <c r="S228" s="137">
        <v>0</v>
      </c>
      <c r="T228" s="138">
        <f>S228*H228</f>
        <v>0</v>
      </c>
      <c r="AR228" s="139" t="s">
        <v>190</v>
      </c>
      <c r="AT228" s="139" t="s">
        <v>122</v>
      </c>
      <c r="AU228" s="139" t="s">
        <v>80</v>
      </c>
      <c r="AY228" s="17" t="s">
        <v>119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7" t="s">
        <v>78</v>
      </c>
      <c r="BK228" s="140">
        <f>ROUND(I228*H228,2)</f>
        <v>0</v>
      </c>
      <c r="BL228" s="17" t="s">
        <v>190</v>
      </c>
      <c r="BM228" s="139" t="s">
        <v>332</v>
      </c>
    </row>
    <row r="229" spans="2:65" s="1" customFormat="1" ht="24.25" customHeight="1">
      <c r="B229" s="32"/>
      <c r="C229" s="128" t="s">
        <v>333</v>
      </c>
      <c r="D229" s="128" t="s">
        <v>122</v>
      </c>
      <c r="E229" s="129" t="s">
        <v>334</v>
      </c>
      <c r="F229" s="130" t="s">
        <v>335</v>
      </c>
      <c r="G229" s="131" t="s">
        <v>125</v>
      </c>
      <c r="H229" s="132">
        <v>1.44</v>
      </c>
      <c r="I229" s="133"/>
      <c r="J229" s="134">
        <f>ROUND(I229*H229,2)</f>
        <v>0</v>
      </c>
      <c r="K229" s="130" t="s">
        <v>126</v>
      </c>
      <c r="L229" s="32"/>
      <c r="M229" s="135" t="s">
        <v>1</v>
      </c>
      <c r="N229" s="136" t="s">
        <v>39</v>
      </c>
      <c r="P229" s="137">
        <f>O229*H229</f>
        <v>0</v>
      </c>
      <c r="Q229" s="137">
        <v>1.1E-4</v>
      </c>
      <c r="R229" s="137">
        <f>Q229*H229</f>
        <v>1.584E-4</v>
      </c>
      <c r="S229" s="137">
        <v>0</v>
      </c>
      <c r="T229" s="138">
        <f>S229*H229</f>
        <v>0</v>
      </c>
      <c r="AR229" s="139" t="s">
        <v>190</v>
      </c>
      <c r="AT229" s="139" t="s">
        <v>122</v>
      </c>
      <c r="AU229" s="139" t="s">
        <v>80</v>
      </c>
      <c r="AY229" s="17" t="s">
        <v>119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78</v>
      </c>
      <c r="BK229" s="140">
        <f>ROUND(I229*H229,2)</f>
        <v>0</v>
      </c>
      <c r="BL229" s="17" t="s">
        <v>190</v>
      </c>
      <c r="BM229" s="139" t="s">
        <v>336</v>
      </c>
    </row>
    <row r="230" spans="2:65" s="14" customFormat="1">
      <c r="B230" s="156"/>
      <c r="D230" s="142" t="s">
        <v>141</v>
      </c>
      <c r="E230" s="157" t="s">
        <v>1</v>
      </c>
      <c r="F230" s="158" t="s">
        <v>327</v>
      </c>
      <c r="H230" s="157" t="s">
        <v>1</v>
      </c>
      <c r="I230" s="159"/>
      <c r="L230" s="156"/>
      <c r="M230" s="160"/>
      <c r="T230" s="161"/>
      <c r="AT230" s="157" t="s">
        <v>141</v>
      </c>
      <c r="AU230" s="157" t="s">
        <v>80</v>
      </c>
      <c r="AV230" s="14" t="s">
        <v>78</v>
      </c>
      <c r="AW230" s="14" t="s">
        <v>30</v>
      </c>
      <c r="AX230" s="14" t="s">
        <v>72</v>
      </c>
      <c r="AY230" s="157" t="s">
        <v>119</v>
      </c>
    </row>
    <row r="231" spans="2:65" s="12" customFormat="1">
      <c r="B231" s="141"/>
      <c r="D231" s="142" t="s">
        <v>141</v>
      </c>
      <c r="E231" s="143" t="s">
        <v>1</v>
      </c>
      <c r="F231" s="144" t="s">
        <v>328</v>
      </c>
      <c r="H231" s="145">
        <v>1.44</v>
      </c>
      <c r="I231" s="146"/>
      <c r="L231" s="141"/>
      <c r="M231" s="147"/>
      <c r="T231" s="148"/>
      <c r="AT231" s="143" t="s">
        <v>141</v>
      </c>
      <c r="AU231" s="143" t="s">
        <v>80</v>
      </c>
      <c r="AV231" s="12" t="s">
        <v>80</v>
      </c>
      <c r="AW231" s="12" t="s">
        <v>30</v>
      </c>
      <c r="AX231" s="12" t="s">
        <v>72</v>
      </c>
      <c r="AY231" s="143" t="s">
        <v>119</v>
      </c>
    </row>
    <row r="232" spans="2:65" s="13" customFormat="1">
      <c r="B232" s="149"/>
      <c r="D232" s="142" t="s">
        <v>141</v>
      </c>
      <c r="E232" s="150" t="s">
        <v>1</v>
      </c>
      <c r="F232" s="151" t="s">
        <v>143</v>
      </c>
      <c r="H232" s="152">
        <v>1.44</v>
      </c>
      <c r="I232" s="153"/>
      <c r="L232" s="149"/>
      <c r="M232" s="154"/>
      <c r="T232" s="155"/>
      <c r="AT232" s="150" t="s">
        <v>141</v>
      </c>
      <c r="AU232" s="150" t="s">
        <v>80</v>
      </c>
      <c r="AV232" s="13" t="s">
        <v>127</v>
      </c>
      <c r="AW232" s="13" t="s">
        <v>30</v>
      </c>
      <c r="AX232" s="13" t="s">
        <v>78</v>
      </c>
      <c r="AY232" s="150" t="s">
        <v>119</v>
      </c>
    </row>
    <row r="233" spans="2:65" s="1" customFormat="1" ht="24.25" customHeight="1">
      <c r="B233" s="32"/>
      <c r="C233" s="128" t="s">
        <v>337</v>
      </c>
      <c r="D233" s="128" t="s">
        <v>122</v>
      </c>
      <c r="E233" s="129" t="s">
        <v>338</v>
      </c>
      <c r="F233" s="130" t="s">
        <v>339</v>
      </c>
      <c r="G233" s="131" t="s">
        <v>125</v>
      </c>
      <c r="H233" s="132">
        <v>1.44</v>
      </c>
      <c r="I233" s="133"/>
      <c r="J233" s="134">
        <f>ROUND(I233*H233,2)</f>
        <v>0</v>
      </c>
      <c r="K233" s="130" t="s">
        <v>126</v>
      </c>
      <c r="L233" s="32"/>
      <c r="M233" s="135" t="s">
        <v>1</v>
      </c>
      <c r="N233" s="136" t="s">
        <v>39</v>
      </c>
      <c r="P233" s="137">
        <f>O233*H233</f>
        <v>0</v>
      </c>
      <c r="Q233" s="137">
        <v>1.3999999999999999E-4</v>
      </c>
      <c r="R233" s="137">
        <f>Q233*H233</f>
        <v>2.0159999999999997E-4</v>
      </c>
      <c r="S233" s="137">
        <v>0</v>
      </c>
      <c r="T233" s="138">
        <f>S233*H233</f>
        <v>0</v>
      </c>
      <c r="AR233" s="139" t="s">
        <v>190</v>
      </c>
      <c r="AT233" s="139" t="s">
        <v>122</v>
      </c>
      <c r="AU233" s="139" t="s">
        <v>80</v>
      </c>
      <c r="AY233" s="17" t="s">
        <v>119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7" t="s">
        <v>78</v>
      </c>
      <c r="BK233" s="140">
        <f>ROUND(I233*H233,2)</f>
        <v>0</v>
      </c>
      <c r="BL233" s="17" t="s">
        <v>190</v>
      </c>
      <c r="BM233" s="139" t="s">
        <v>340</v>
      </c>
    </row>
    <row r="234" spans="2:65" s="1" customFormat="1" ht="24.25" customHeight="1">
      <c r="B234" s="32"/>
      <c r="C234" s="128" t="s">
        <v>341</v>
      </c>
      <c r="D234" s="128" t="s">
        <v>122</v>
      </c>
      <c r="E234" s="129" t="s">
        <v>342</v>
      </c>
      <c r="F234" s="130" t="s">
        <v>343</v>
      </c>
      <c r="G234" s="131" t="s">
        <v>125</v>
      </c>
      <c r="H234" s="132">
        <v>1.44</v>
      </c>
      <c r="I234" s="133"/>
      <c r="J234" s="134">
        <f>ROUND(I234*H234,2)</f>
        <v>0</v>
      </c>
      <c r="K234" s="130" t="s">
        <v>126</v>
      </c>
      <c r="L234" s="32"/>
      <c r="M234" s="135" t="s">
        <v>1</v>
      </c>
      <c r="N234" s="136" t="s">
        <v>39</v>
      </c>
      <c r="P234" s="137">
        <f>O234*H234</f>
        <v>0</v>
      </c>
      <c r="Q234" s="137">
        <v>1.3999999999999999E-4</v>
      </c>
      <c r="R234" s="137">
        <f>Q234*H234</f>
        <v>2.0159999999999997E-4</v>
      </c>
      <c r="S234" s="137">
        <v>0</v>
      </c>
      <c r="T234" s="138">
        <f>S234*H234</f>
        <v>0</v>
      </c>
      <c r="AR234" s="139" t="s">
        <v>190</v>
      </c>
      <c r="AT234" s="139" t="s">
        <v>122</v>
      </c>
      <c r="AU234" s="139" t="s">
        <v>80</v>
      </c>
      <c r="AY234" s="17" t="s">
        <v>119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7" t="s">
        <v>78</v>
      </c>
      <c r="BK234" s="140">
        <f>ROUND(I234*H234,2)</f>
        <v>0</v>
      </c>
      <c r="BL234" s="17" t="s">
        <v>190</v>
      </c>
      <c r="BM234" s="139" t="s">
        <v>344</v>
      </c>
    </row>
    <row r="235" spans="2:65" s="1" customFormat="1" ht="24.25" customHeight="1">
      <c r="B235" s="32"/>
      <c r="C235" s="128" t="s">
        <v>345</v>
      </c>
      <c r="D235" s="128" t="s">
        <v>122</v>
      </c>
      <c r="E235" s="129" t="s">
        <v>346</v>
      </c>
      <c r="F235" s="130" t="s">
        <v>347</v>
      </c>
      <c r="G235" s="131" t="s">
        <v>125</v>
      </c>
      <c r="H235" s="132">
        <v>1.44</v>
      </c>
      <c r="I235" s="133"/>
      <c r="J235" s="134">
        <f>ROUND(I235*H235,2)</f>
        <v>0</v>
      </c>
      <c r="K235" s="130" t="s">
        <v>126</v>
      </c>
      <c r="L235" s="32"/>
      <c r="M235" s="135" t="s">
        <v>1</v>
      </c>
      <c r="N235" s="136" t="s">
        <v>39</v>
      </c>
      <c r="P235" s="137">
        <f>O235*H235</f>
        <v>0</v>
      </c>
      <c r="Q235" s="137">
        <v>1.3999999999999999E-4</v>
      </c>
      <c r="R235" s="137">
        <f>Q235*H235</f>
        <v>2.0159999999999997E-4</v>
      </c>
      <c r="S235" s="137">
        <v>0</v>
      </c>
      <c r="T235" s="138">
        <f>S235*H235</f>
        <v>0</v>
      </c>
      <c r="AR235" s="139" t="s">
        <v>190</v>
      </c>
      <c r="AT235" s="139" t="s">
        <v>122</v>
      </c>
      <c r="AU235" s="139" t="s">
        <v>80</v>
      </c>
      <c r="AY235" s="17" t="s">
        <v>119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78</v>
      </c>
      <c r="BK235" s="140">
        <f>ROUND(I235*H235,2)</f>
        <v>0</v>
      </c>
      <c r="BL235" s="17" t="s">
        <v>190</v>
      </c>
      <c r="BM235" s="139" t="s">
        <v>348</v>
      </c>
    </row>
    <row r="236" spans="2:65" s="11" customFormat="1" ht="25.9" customHeight="1">
      <c r="B236" s="116"/>
      <c r="D236" s="117" t="s">
        <v>71</v>
      </c>
      <c r="E236" s="118" t="s">
        <v>349</v>
      </c>
      <c r="F236" s="118" t="s">
        <v>350</v>
      </c>
      <c r="I236" s="119"/>
      <c r="J236" s="120">
        <f>BK236</f>
        <v>0</v>
      </c>
      <c r="L236" s="116"/>
      <c r="M236" s="121"/>
      <c r="P236" s="122">
        <f>P237+P241+P243</f>
        <v>0</v>
      </c>
      <c r="R236" s="122">
        <f>R237+R241+R243</f>
        <v>0</v>
      </c>
      <c r="T236" s="123">
        <f>T237+T241+T243</f>
        <v>0</v>
      </c>
      <c r="AR236" s="117" t="s">
        <v>144</v>
      </c>
      <c r="AT236" s="124" t="s">
        <v>71</v>
      </c>
      <c r="AU236" s="124" t="s">
        <v>72</v>
      </c>
      <c r="AY236" s="117" t="s">
        <v>119</v>
      </c>
      <c r="BK236" s="125">
        <f>BK237+BK241+BK243</f>
        <v>0</v>
      </c>
    </row>
    <row r="237" spans="2:65" s="11" customFormat="1" ht="22.9" customHeight="1">
      <c r="B237" s="116"/>
      <c r="D237" s="117" t="s">
        <v>71</v>
      </c>
      <c r="E237" s="126" t="s">
        <v>351</v>
      </c>
      <c r="F237" s="126" t="s">
        <v>352</v>
      </c>
      <c r="I237" s="119"/>
      <c r="J237" s="127">
        <f>BK237</f>
        <v>0</v>
      </c>
      <c r="L237" s="116"/>
      <c r="M237" s="121"/>
      <c r="P237" s="122">
        <f>SUM(P238:P240)</f>
        <v>0</v>
      </c>
      <c r="R237" s="122">
        <f>SUM(R238:R240)</f>
        <v>0</v>
      </c>
      <c r="T237" s="123">
        <f>SUM(T238:T240)</f>
        <v>0</v>
      </c>
      <c r="AR237" s="117" t="s">
        <v>144</v>
      </c>
      <c r="AT237" s="124" t="s">
        <v>71</v>
      </c>
      <c r="AU237" s="124" t="s">
        <v>78</v>
      </c>
      <c r="AY237" s="117" t="s">
        <v>119</v>
      </c>
      <c r="BK237" s="125">
        <f>SUM(BK238:BK240)</f>
        <v>0</v>
      </c>
    </row>
    <row r="238" spans="2:65" s="1" customFormat="1" ht="16.5" customHeight="1">
      <c r="B238" s="32"/>
      <c r="C238" s="128" t="s">
        <v>353</v>
      </c>
      <c r="D238" s="128" t="s">
        <v>122</v>
      </c>
      <c r="E238" s="129" t="s">
        <v>354</v>
      </c>
      <c r="F238" s="130" t="s">
        <v>352</v>
      </c>
      <c r="G238" s="131" t="s">
        <v>355</v>
      </c>
      <c r="H238" s="132">
        <v>1</v>
      </c>
      <c r="I238" s="133"/>
      <c r="J238" s="134">
        <f>ROUND(I238*H238,2)</f>
        <v>0</v>
      </c>
      <c r="K238" s="130" t="s">
        <v>126</v>
      </c>
      <c r="L238" s="32"/>
      <c r="M238" s="135" t="s">
        <v>1</v>
      </c>
      <c r="N238" s="136" t="s">
        <v>39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356</v>
      </c>
      <c r="AT238" s="139" t="s">
        <v>122</v>
      </c>
      <c r="AU238" s="139" t="s">
        <v>80</v>
      </c>
      <c r="AY238" s="17" t="s">
        <v>119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78</v>
      </c>
      <c r="BK238" s="140">
        <f>ROUND(I238*H238,2)</f>
        <v>0</v>
      </c>
      <c r="BL238" s="17" t="s">
        <v>356</v>
      </c>
      <c r="BM238" s="139" t="s">
        <v>357</v>
      </c>
    </row>
    <row r="239" spans="2:65" s="1" customFormat="1" ht="16.5" customHeight="1">
      <c r="B239" s="32"/>
      <c r="C239" s="128" t="s">
        <v>358</v>
      </c>
      <c r="D239" s="128" t="s">
        <v>122</v>
      </c>
      <c r="E239" s="129" t="s">
        <v>359</v>
      </c>
      <c r="F239" s="130" t="s">
        <v>360</v>
      </c>
      <c r="G239" s="131" t="s">
        <v>355</v>
      </c>
      <c r="H239" s="132">
        <v>1</v>
      </c>
      <c r="I239" s="133"/>
      <c r="J239" s="134">
        <f>ROUND(I239*H239,2)</f>
        <v>0</v>
      </c>
      <c r="K239" s="130" t="s">
        <v>126</v>
      </c>
      <c r="L239" s="32"/>
      <c r="M239" s="135" t="s">
        <v>1</v>
      </c>
      <c r="N239" s="136" t="s">
        <v>39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356</v>
      </c>
      <c r="AT239" s="139" t="s">
        <v>122</v>
      </c>
      <c r="AU239" s="139" t="s">
        <v>80</v>
      </c>
      <c r="AY239" s="17" t="s">
        <v>119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78</v>
      </c>
      <c r="BK239" s="140">
        <f>ROUND(I239*H239,2)</f>
        <v>0</v>
      </c>
      <c r="BL239" s="17" t="s">
        <v>356</v>
      </c>
      <c r="BM239" s="139" t="s">
        <v>361</v>
      </c>
    </row>
    <row r="240" spans="2:65" s="1" customFormat="1" ht="16.5" customHeight="1">
      <c r="B240" s="32"/>
      <c r="C240" s="128" t="s">
        <v>362</v>
      </c>
      <c r="D240" s="128" t="s">
        <v>122</v>
      </c>
      <c r="E240" s="129" t="s">
        <v>363</v>
      </c>
      <c r="F240" s="130" t="s">
        <v>364</v>
      </c>
      <c r="G240" s="131" t="s">
        <v>355</v>
      </c>
      <c r="H240" s="132">
        <v>1</v>
      </c>
      <c r="I240" s="133"/>
      <c r="J240" s="134">
        <f>ROUND(I240*H240,2)</f>
        <v>0</v>
      </c>
      <c r="K240" s="130" t="s">
        <v>126</v>
      </c>
      <c r="L240" s="32"/>
      <c r="M240" s="135" t="s">
        <v>1</v>
      </c>
      <c r="N240" s="136" t="s">
        <v>39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8">
        <f>S240*H240</f>
        <v>0</v>
      </c>
      <c r="AR240" s="139" t="s">
        <v>356</v>
      </c>
      <c r="AT240" s="139" t="s">
        <v>122</v>
      </c>
      <c r="AU240" s="139" t="s">
        <v>80</v>
      </c>
      <c r="AY240" s="17" t="s">
        <v>119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7" t="s">
        <v>78</v>
      </c>
      <c r="BK240" s="140">
        <f>ROUND(I240*H240,2)</f>
        <v>0</v>
      </c>
      <c r="BL240" s="17" t="s">
        <v>356</v>
      </c>
      <c r="BM240" s="139" t="s">
        <v>365</v>
      </c>
    </row>
    <row r="241" spans="2:65" s="11" customFormat="1" ht="22.9" customHeight="1">
      <c r="B241" s="116"/>
      <c r="D241" s="117" t="s">
        <v>71</v>
      </c>
      <c r="E241" s="126" t="s">
        <v>366</v>
      </c>
      <c r="F241" s="126" t="s">
        <v>367</v>
      </c>
      <c r="I241" s="119"/>
      <c r="J241" s="127">
        <f>BK241</f>
        <v>0</v>
      </c>
      <c r="L241" s="116"/>
      <c r="M241" s="121"/>
      <c r="P241" s="122">
        <f>P242</f>
        <v>0</v>
      </c>
      <c r="R241" s="122">
        <f>R242</f>
        <v>0</v>
      </c>
      <c r="T241" s="123">
        <f>T242</f>
        <v>0</v>
      </c>
      <c r="AR241" s="117" t="s">
        <v>144</v>
      </c>
      <c r="AT241" s="124" t="s">
        <v>71</v>
      </c>
      <c r="AU241" s="124" t="s">
        <v>78</v>
      </c>
      <c r="AY241" s="117" t="s">
        <v>119</v>
      </c>
      <c r="BK241" s="125">
        <f>BK242</f>
        <v>0</v>
      </c>
    </row>
    <row r="242" spans="2:65" s="1" customFormat="1" ht="16.5" customHeight="1">
      <c r="B242" s="32"/>
      <c r="C242" s="128" t="s">
        <v>368</v>
      </c>
      <c r="D242" s="128" t="s">
        <v>122</v>
      </c>
      <c r="E242" s="129" t="s">
        <v>369</v>
      </c>
      <c r="F242" s="130" t="s">
        <v>370</v>
      </c>
      <c r="G242" s="131" t="s">
        <v>355</v>
      </c>
      <c r="H242" s="132">
        <v>1</v>
      </c>
      <c r="I242" s="133"/>
      <c r="J242" s="134">
        <f>ROUND(I242*H242,2)</f>
        <v>0</v>
      </c>
      <c r="K242" s="130" t="s">
        <v>126</v>
      </c>
      <c r="L242" s="32"/>
      <c r="M242" s="135" t="s">
        <v>1</v>
      </c>
      <c r="N242" s="136" t="s">
        <v>39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356</v>
      </c>
      <c r="AT242" s="139" t="s">
        <v>122</v>
      </c>
      <c r="AU242" s="139" t="s">
        <v>80</v>
      </c>
      <c r="AY242" s="17" t="s">
        <v>119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7" t="s">
        <v>78</v>
      </c>
      <c r="BK242" s="140">
        <f>ROUND(I242*H242,2)</f>
        <v>0</v>
      </c>
      <c r="BL242" s="17" t="s">
        <v>356</v>
      </c>
      <c r="BM242" s="139" t="s">
        <v>371</v>
      </c>
    </row>
    <row r="243" spans="2:65" s="11" customFormat="1" ht="22.9" customHeight="1">
      <c r="B243" s="116"/>
      <c r="D243" s="117" t="s">
        <v>71</v>
      </c>
      <c r="E243" s="126" t="s">
        <v>372</v>
      </c>
      <c r="F243" s="126" t="s">
        <v>373</v>
      </c>
      <c r="I243" s="119"/>
      <c r="J243" s="127">
        <f>BK243</f>
        <v>0</v>
      </c>
      <c r="L243" s="116"/>
      <c r="M243" s="121"/>
      <c r="P243" s="122">
        <f>P244</f>
        <v>0</v>
      </c>
      <c r="R243" s="122">
        <f>R244</f>
        <v>0</v>
      </c>
      <c r="T243" s="123">
        <f>T244</f>
        <v>0</v>
      </c>
      <c r="AR243" s="117" t="s">
        <v>144</v>
      </c>
      <c r="AT243" s="124" t="s">
        <v>71</v>
      </c>
      <c r="AU243" s="124" t="s">
        <v>78</v>
      </c>
      <c r="AY243" s="117" t="s">
        <v>119</v>
      </c>
      <c r="BK243" s="125">
        <f>BK244</f>
        <v>0</v>
      </c>
    </row>
    <row r="244" spans="2:65" s="1" customFormat="1" ht="16.5" customHeight="1">
      <c r="B244" s="32"/>
      <c r="C244" s="128" t="s">
        <v>374</v>
      </c>
      <c r="D244" s="128" t="s">
        <v>122</v>
      </c>
      <c r="E244" s="129" t="s">
        <v>375</v>
      </c>
      <c r="F244" s="130" t="s">
        <v>376</v>
      </c>
      <c r="G244" s="131" t="s">
        <v>355</v>
      </c>
      <c r="H244" s="132">
        <v>1</v>
      </c>
      <c r="I244" s="133"/>
      <c r="J244" s="134">
        <f>ROUND(I244*H244,2)</f>
        <v>0</v>
      </c>
      <c r="K244" s="130" t="s">
        <v>126</v>
      </c>
      <c r="L244" s="32"/>
      <c r="M244" s="179" t="s">
        <v>1</v>
      </c>
      <c r="N244" s="180" t="s">
        <v>39</v>
      </c>
      <c r="O244" s="181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AR244" s="139" t="s">
        <v>356</v>
      </c>
      <c r="AT244" s="139" t="s">
        <v>122</v>
      </c>
      <c r="AU244" s="139" t="s">
        <v>80</v>
      </c>
      <c r="AY244" s="17" t="s">
        <v>119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7" t="s">
        <v>78</v>
      </c>
      <c r="BK244" s="140">
        <f>ROUND(I244*H244,2)</f>
        <v>0</v>
      </c>
      <c r="BL244" s="17" t="s">
        <v>356</v>
      </c>
      <c r="BM244" s="139" t="s">
        <v>377</v>
      </c>
    </row>
    <row r="245" spans="2:65" s="1" customFormat="1" ht="7" customHeight="1">
      <c r="B245" s="44"/>
      <c r="C245" s="45"/>
      <c r="D245" s="45"/>
      <c r="E245" s="45"/>
      <c r="F245" s="45"/>
      <c r="G245" s="45"/>
      <c r="H245" s="45"/>
      <c r="I245" s="45"/>
      <c r="J245" s="45"/>
      <c r="K245" s="45"/>
      <c r="L245" s="32"/>
    </row>
  </sheetData>
  <sheetProtection formatColumns="0" formatRows="0" autoFilter="0"/>
  <autoFilter ref="C130:K244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7"/>
  <sheetViews>
    <sheetView tabSelected="1" topLeftCell="A28" zoomScale="115" zoomScaleNormal="115" workbookViewId="0">
      <selection activeCell="B45" sqref="B45:H45"/>
    </sheetView>
  </sheetViews>
  <sheetFormatPr defaultRowHeight="10"/>
  <cols>
    <col min="2" max="2" width="57.77734375" customWidth="1"/>
    <col min="8" max="8" width="9.33203125" customWidth="1"/>
  </cols>
  <sheetData>
    <row r="1" spans="1:8" ht="13.5" thickBot="1">
      <c r="A1" s="185"/>
      <c r="B1" s="186"/>
      <c r="C1" s="186"/>
      <c r="D1" s="187"/>
      <c r="E1" s="186"/>
      <c r="F1" s="186"/>
      <c r="G1" s="188"/>
      <c r="H1" s="186"/>
    </row>
    <row r="2" spans="1:8" ht="14.5" thickBot="1">
      <c r="A2" s="185"/>
      <c r="B2" s="189" t="s">
        <v>378</v>
      </c>
      <c r="C2" s="190"/>
      <c r="D2" s="190"/>
      <c r="E2" s="191"/>
      <c r="F2" s="192"/>
      <c r="G2" s="193"/>
      <c r="H2" s="194"/>
    </row>
    <row r="3" spans="1:8" ht="14">
      <c r="A3" s="185"/>
      <c r="B3" s="195" t="str">
        <f>B11</f>
        <v>1. Elektroinstalace</v>
      </c>
      <c r="C3" s="196"/>
      <c r="D3" s="196"/>
      <c r="E3" s="197"/>
      <c r="F3" s="198"/>
      <c r="G3" s="198"/>
      <c r="H3" s="199">
        <f>H17</f>
        <v>0</v>
      </c>
    </row>
    <row r="4" spans="1:8" ht="14">
      <c r="A4" s="185"/>
      <c r="B4" s="195" t="str">
        <f>B19</f>
        <v>2. Svítidla</v>
      </c>
      <c r="C4" s="196"/>
      <c r="D4" s="196"/>
      <c r="E4" s="197"/>
      <c r="F4" s="198"/>
      <c r="G4" s="198"/>
      <c r="H4" s="199">
        <f>H24</f>
        <v>0</v>
      </c>
    </row>
    <row r="5" spans="1:8" ht="14">
      <c r="A5" s="185"/>
      <c r="B5" s="195" t="str">
        <f>B26</f>
        <v>3. EPS</v>
      </c>
      <c r="C5" s="196"/>
      <c r="D5" s="196"/>
      <c r="E5" s="197"/>
      <c r="F5" s="198"/>
      <c r="G5" s="198"/>
      <c r="H5" s="199">
        <f>H32</f>
        <v>0</v>
      </c>
    </row>
    <row r="6" spans="1:8" ht="14.5" thickBot="1">
      <c r="A6" s="185"/>
      <c r="B6" s="195" t="str">
        <f>B34</f>
        <v>4. HZS</v>
      </c>
      <c r="C6" s="196"/>
      <c r="D6" s="196"/>
      <c r="E6" s="197"/>
      <c r="F6" s="198"/>
      <c r="G6" s="198"/>
      <c r="H6" s="199">
        <f>F41</f>
        <v>0</v>
      </c>
    </row>
    <row r="7" spans="1:8" ht="14.5" thickBot="1">
      <c r="A7" s="185"/>
      <c r="B7" s="189" t="s">
        <v>379</v>
      </c>
      <c r="C7" s="190"/>
      <c r="D7" s="190"/>
      <c r="E7" s="191"/>
      <c r="F7" s="191"/>
      <c r="G7" s="191"/>
      <c r="H7" s="200">
        <f>SUM(H3:H6)</f>
        <v>0</v>
      </c>
    </row>
    <row r="8" spans="1:8" ht="14">
      <c r="A8" s="185"/>
      <c r="B8" s="201"/>
      <c r="C8" s="196"/>
      <c r="D8" s="196"/>
      <c r="E8" s="197"/>
      <c r="F8" s="198"/>
      <c r="G8" s="202"/>
      <c r="H8" s="203"/>
    </row>
    <row r="9" spans="1:8" ht="13">
      <c r="A9" s="185"/>
      <c r="B9" s="204"/>
      <c r="C9" s="187"/>
      <c r="D9" s="187"/>
      <c r="E9" s="205"/>
      <c r="F9" s="206"/>
      <c r="G9" s="207"/>
      <c r="H9" s="208"/>
    </row>
    <row r="10" spans="1:8" ht="13">
      <c r="A10" s="329" t="s">
        <v>380</v>
      </c>
      <c r="B10" s="330" t="s">
        <v>54</v>
      </c>
      <c r="C10" s="331" t="s">
        <v>381</v>
      </c>
      <c r="D10" s="331" t="s">
        <v>382</v>
      </c>
      <c r="E10" s="328" t="s">
        <v>383</v>
      </c>
      <c r="F10" s="299"/>
      <c r="G10" s="300" t="s">
        <v>384</v>
      </c>
      <c r="H10" s="300"/>
    </row>
    <row r="11" spans="1:8" ht="13">
      <c r="A11" s="333"/>
      <c r="B11" s="209" t="s">
        <v>385</v>
      </c>
      <c r="C11" s="210"/>
      <c r="D11" s="210"/>
      <c r="E11" s="211" t="s">
        <v>386</v>
      </c>
      <c r="F11" s="212" t="s">
        <v>387</v>
      </c>
      <c r="G11" s="213" t="s">
        <v>386</v>
      </c>
      <c r="H11" s="212" t="s">
        <v>387</v>
      </c>
    </row>
    <row r="12" spans="1:8" ht="13">
      <c r="A12" s="341">
        <v>1</v>
      </c>
      <c r="B12" s="332" t="s">
        <v>388</v>
      </c>
      <c r="C12" s="214" t="s">
        <v>270</v>
      </c>
      <c r="D12" s="214">
        <v>40</v>
      </c>
      <c r="E12" s="301"/>
      <c r="F12" s="215">
        <f>E12*D12</f>
        <v>0</v>
      </c>
      <c r="G12" s="301"/>
      <c r="H12" s="215">
        <f>G12*D12</f>
        <v>0</v>
      </c>
    </row>
    <row r="13" spans="1:8" ht="13">
      <c r="A13" s="341">
        <v>2</v>
      </c>
      <c r="B13" s="332" t="s">
        <v>389</v>
      </c>
      <c r="C13" s="214" t="s">
        <v>270</v>
      </c>
      <c r="D13" s="214">
        <v>30</v>
      </c>
      <c r="E13" s="301"/>
      <c r="F13" s="215">
        <f>E13*D13</f>
        <v>0</v>
      </c>
      <c r="G13" s="301"/>
      <c r="H13" s="215">
        <f>G13*D13</f>
        <v>0</v>
      </c>
    </row>
    <row r="14" spans="1:8" ht="13.5" thickBot="1">
      <c r="A14" s="341">
        <v>3</v>
      </c>
      <c r="B14" s="332" t="s">
        <v>390</v>
      </c>
      <c r="C14" s="214" t="s">
        <v>391</v>
      </c>
      <c r="D14" s="214">
        <v>4</v>
      </c>
      <c r="E14" s="301"/>
      <c r="F14" s="215">
        <f>E14*D14</f>
        <v>0</v>
      </c>
      <c r="G14" s="301"/>
      <c r="H14" s="215">
        <f>G14*D14</f>
        <v>0</v>
      </c>
    </row>
    <row r="15" spans="1:8" ht="13">
      <c r="A15" s="185"/>
      <c r="B15" s="217" t="s">
        <v>392</v>
      </c>
      <c r="C15" s="218"/>
      <c r="D15" s="219">
        <v>1</v>
      </c>
      <c r="E15" s="220"/>
      <c r="F15" s="221">
        <f>SUM(F12:F14)</f>
        <v>0</v>
      </c>
      <c r="G15" s="222"/>
      <c r="H15" s="223">
        <f>SUM(H12:H14)</f>
        <v>0</v>
      </c>
    </row>
    <row r="16" spans="1:8" ht="13">
      <c r="A16" s="185"/>
      <c r="B16" s="224" t="s">
        <v>393</v>
      </c>
      <c r="C16" s="326" t="s">
        <v>218</v>
      </c>
      <c r="D16" s="225">
        <v>1</v>
      </c>
      <c r="E16" s="226"/>
      <c r="F16" s="227"/>
      <c r="G16" s="327"/>
      <c r="H16" s="228">
        <f>PRODUCT(G16,C16)</f>
        <v>0</v>
      </c>
    </row>
    <row r="17" spans="1:8" ht="13.5" thickBot="1">
      <c r="A17" s="185"/>
      <c r="B17" s="337" t="s">
        <v>394</v>
      </c>
      <c r="C17" s="229"/>
      <c r="D17" s="230"/>
      <c r="E17" s="231"/>
      <c r="F17" s="232"/>
      <c r="G17" s="233"/>
      <c r="H17" s="234">
        <f>F15+H15+H16</f>
        <v>0</v>
      </c>
    </row>
    <row r="18" spans="1:8" ht="13">
      <c r="A18" s="185"/>
      <c r="B18" s="204"/>
      <c r="C18" s="235"/>
      <c r="D18" s="236"/>
      <c r="E18" s="237"/>
      <c r="F18" s="238"/>
      <c r="G18" s="239"/>
      <c r="H18" s="238"/>
    </row>
    <row r="19" spans="1:8" ht="13">
      <c r="A19" s="185"/>
      <c r="B19" s="240" t="s">
        <v>395</v>
      </c>
      <c r="C19" s="214"/>
      <c r="D19" s="214"/>
      <c r="E19" s="211" t="s">
        <v>386</v>
      </c>
      <c r="F19" s="212" t="s">
        <v>387</v>
      </c>
      <c r="G19" s="213" t="s">
        <v>386</v>
      </c>
      <c r="H19" s="212" t="s">
        <v>387</v>
      </c>
    </row>
    <row r="20" spans="1:8" ht="13">
      <c r="A20" s="340">
        <v>4</v>
      </c>
      <c r="B20" s="334" t="s">
        <v>396</v>
      </c>
      <c r="C20" s="214" t="s">
        <v>391</v>
      </c>
      <c r="D20" s="214">
        <v>13</v>
      </c>
      <c r="E20" s="301"/>
      <c r="F20" s="226">
        <f>E20*D20</f>
        <v>0</v>
      </c>
      <c r="G20" s="216"/>
      <c r="H20" s="226"/>
    </row>
    <row r="21" spans="1:8" ht="13.5" thickBot="1">
      <c r="A21" s="340">
        <v>5</v>
      </c>
      <c r="B21" s="334" t="s">
        <v>397</v>
      </c>
      <c r="C21" s="214" t="s">
        <v>391</v>
      </c>
      <c r="D21" s="214">
        <v>13</v>
      </c>
      <c r="E21" s="301"/>
      <c r="F21" s="226">
        <f>E21*D21</f>
        <v>0</v>
      </c>
      <c r="G21" s="216"/>
      <c r="H21" s="226"/>
    </row>
    <row r="22" spans="1:8" ht="13">
      <c r="A22" s="185"/>
      <c r="B22" s="217" t="s">
        <v>392</v>
      </c>
      <c r="C22" s="218"/>
      <c r="D22" s="219">
        <v>1</v>
      </c>
      <c r="E22" s="220"/>
      <c r="F22" s="221">
        <f>SUM(F20:F21)</f>
        <v>0</v>
      </c>
      <c r="G22" s="222"/>
      <c r="H22" s="223">
        <f>SUM(H19:H21)</f>
        <v>0</v>
      </c>
    </row>
    <row r="23" spans="1:8" ht="13">
      <c r="A23" s="185"/>
      <c r="B23" s="224" t="s">
        <v>393</v>
      </c>
      <c r="C23" s="326" t="s">
        <v>218</v>
      </c>
      <c r="D23" s="225">
        <v>1</v>
      </c>
      <c r="E23" s="226"/>
      <c r="F23" s="227"/>
      <c r="G23" s="327"/>
      <c r="H23" s="228">
        <f>PRODUCT(G23,C23)</f>
        <v>0</v>
      </c>
    </row>
    <row r="24" spans="1:8" ht="13.5" thickBot="1">
      <c r="A24" s="185"/>
      <c r="B24" s="337" t="s">
        <v>394</v>
      </c>
      <c r="C24" s="229"/>
      <c r="D24" s="230"/>
      <c r="E24" s="231"/>
      <c r="F24" s="232"/>
      <c r="G24" s="233"/>
      <c r="H24" s="234">
        <f>F22+H22+H23</f>
        <v>0</v>
      </c>
    </row>
    <row r="25" spans="1:8" ht="13">
      <c r="A25" s="185"/>
      <c r="B25" s="204"/>
      <c r="C25" s="235"/>
      <c r="D25" s="236"/>
      <c r="E25" s="237"/>
      <c r="F25" s="238"/>
      <c r="G25" s="239"/>
      <c r="H25" s="238"/>
    </row>
    <row r="26" spans="1:8" ht="13">
      <c r="A26" s="185"/>
      <c r="B26" s="303" t="s">
        <v>398</v>
      </c>
      <c r="C26" s="214"/>
      <c r="D26" s="214"/>
      <c r="E26" s="211" t="s">
        <v>386</v>
      </c>
      <c r="F26" s="212" t="s">
        <v>387</v>
      </c>
      <c r="G26" s="213" t="s">
        <v>386</v>
      </c>
      <c r="H26" s="212" t="s">
        <v>387</v>
      </c>
    </row>
    <row r="27" spans="1:8" ht="13">
      <c r="A27" s="340">
        <v>6</v>
      </c>
      <c r="B27" s="304" t="s">
        <v>399</v>
      </c>
      <c r="C27" s="302" t="s">
        <v>391</v>
      </c>
      <c r="D27" s="241">
        <v>7</v>
      </c>
      <c r="E27" s="301"/>
      <c r="F27" s="215">
        <f>E27*D27</f>
        <v>0</v>
      </c>
      <c r="G27" s="216"/>
      <c r="H27" s="215"/>
    </row>
    <row r="28" spans="1:8" ht="13">
      <c r="A28" s="340">
        <v>7</v>
      </c>
      <c r="B28" s="304" t="s">
        <v>400</v>
      </c>
      <c r="C28" s="302" t="s">
        <v>391</v>
      </c>
      <c r="D28" s="241">
        <v>40</v>
      </c>
      <c r="E28" s="301"/>
      <c r="F28" s="215">
        <f>E28*D28</f>
        <v>0</v>
      </c>
      <c r="G28" s="301"/>
      <c r="H28" s="215">
        <f>G28*D28</f>
        <v>0</v>
      </c>
    </row>
    <row r="29" spans="1:8" ht="13.5" thickBot="1">
      <c r="A29" s="340">
        <v>8</v>
      </c>
      <c r="B29" s="305" t="s">
        <v>401</v>
      </c>
      <c r="C29" s="306" t="s">
        <v>402</v>
      </c>
      <c r="D29" s="307">
        <v>10</v>
      </c>
      <c r="E29" s="324"/>
      <c r="F29" s="308">
        <f>E29*D29</f>
        <v>0</v>
      </c>
      <c r="G29" s="309"/>
      <c r="H29" s="308"/>
    </row>
    <row r="30" spans="1:8" ht="13">
      <c r="A30" s="185"/>
      <c r="B30" s="310" t="s">
        <v>392</v>
      </c>
      <c r="C30" s="311"/>
      <c r="D30" s="312">
        <v>1</v>
      </c>
      <c r="E30" s="313"/>
      <c r="F30" s="314">
        <f>SUM(F27:F29)</f>
        <v>0</v>
      </c>
      <c r="G30" s="315"/>
      <c r="H30" s="316">
        <f>SUM(H26:H29)</f>
        <v>0</v>
      </c>
    </row>
    <row r="31" spans="1:8" ht="13">
      <c r="A31" s="185"/>
      <c r="B31" s="317" t="s">
        <v>393</v>
      </c>
      <c r="C31" s="326" t="s">
        <v>218</v>
      </c>
      <c r="D31" s="225">
        <v>1</v>
      </c>
      <c r="E31" s="226"/>
      <c r="F31" s="227"/>
      <c r="G31" s="327"/>
      <c r="H31" s="228">
        <f>PRODUCT(G31,C31)</f>
        <v>0</v>
      </c>
    </row>
    <row r="32" spans="1:8" ht="13.5" thickBot="1">
      <c r="A32" s="185"/>
      <c r="B32" s="338" t="s">
        <v>394</v>
      </c>
      <c r="C32" s="318"/>
      <c r="D32" s="319"/>
      <c r="E32" s="320"/>
      <c r="F32" s="321"/>
      <c r="G32" s="322"/>
      <c r="H32" s="323">
        <f>F30+H30+H31</f>
        <v>0</v>
      </c>
    </row>
    <row r="33" spans="1:8" ht="13">
      <c r="A33" s="185"/>
      <c r="B33" s="204"/>
      <c r="C33" s="235"/>
      <c r="D33" s="236"/>
      <c r="E33" s="237"/>
      <c r="F33" s="238"/>
      <c r="G33" s="239"/>
      <c r="H33" s="238"/>
    </row>
    <row r="34" spans="1:8" ht="13">
      <c r="A34" s="185"/>
      <c r="B34" s="242" t="s">
        <v>403</v>
      </c>
      <c r="C34" s="225"/>
      <c r="D34" s="225"/>
      <c r="E34" s="211" t="s">
        <v>386</v>
      </c>
      <c r="F34" s="212" t="s">
        <v>387</v>
      </c>
      <c r="G34" s="213"/>
      <c r="H34" s="212"/>
    </row>
    <row r="35" spans="1:8" ht="13">
      <c r="A35" s="340">
        <v>9</v>
      </c>
      <c r="B35" s="335" t="s">
        <v>404</v>
      </c>
      <c r="C35" s="244" t="s">
        <v>402</v>
      </c>
      <c r="D35" s="245">
        <v>10</v>
      </c>
      <c r="E35" s="325"/>
      <c r="F35" s="226">
        <f t="shared" ref="F35:F40" si="0">E35*D35</f>
        <v>0</v>
      </c>
      <c r="G35" s="243"/>
      <c r="H35" s="226"/>
    </row>
    <row r="36" spans="1:8" ht="13">
      <c r="A36" s="340">
        <v>10</v>
      </c>
      <c r="B36" s="335" t="s">
        <v>405</v>
      </c>
      <c r="C36" s="244" t="s">
        <v>402</v>
      </c>
      <c r="D36" s="245">
        <v>40</v>
      </c>
      <c r="E36" s="325"/>
      <c r="F36" s="226">
        <f>E36*D36</f>
        <v>0</v>
      </c>
      <c r="G36" s="243"/>
      <c r="H36" s="226"/>
    </row>
    <row r="37" spans="1:8" ht="13">
      <c r="A37" s="340">
        <v>11</v>
      </c>
      <c r="B37" s="336" t="s">
        <v>406</v>
      </c>
      <c r="C37" s="244" t="s">
        <v>402</v>
      </c>
      <c r="D37" s="245">
        <v>10</v>
      </c>
      <c r="E37" s="325"/>
      <c r="F37" s="226">
        <f t="shared" si="0"/>
        <v>0</v>
      </c>
      <c r="G37" s="243"/>
      <c r="H37" s="226"/>
    </row>
    <row r="38" spans="1:8" ht="13">
      <c r="A38" s="340">
        <v>12</v>
      </c>
      <c r="B38" s="336" t="s">
        <v>407</v>
      </c>
      <c r="C38" s="244" t="s">
        <v>402</v>
      </c>
      <c r="D38" s="245">
        <v>4</v>
      </c>
      <c r="E38" s="325"/>
      <c r="F38" s="226">
        <f t="shared" si="0"/>
        <v>0</v>
      </c>
      <c r="G38" s="243"/>
      <c r="H38" s="226"/>
    </row>
    <row r="39" spans="1:8" ht="13">
      <c r="A39" s="340">
        <v>13</v>
      </c>
      <c r="B39" s="336" t="s">
        <v>408</v>
      </c>
      <c r="C39" s="244" t="s">
        <v>402</v>
      </c>
      <c r="D39" s="245">
        <v>5</v>
      </c>
      <c r="E39" s="325"/>
      <c r="F39" s="226">
        <f t="shared" si="0"/>
        <v>0</v>
      </c>
      <c r="G39" s="243"/>
      <c r="H39" s="226"/>
    </row>
    <row r="40" spans="1:8" ht="13.5" thickBot="1">
      <c r="A40" s="340">
        <v>14</v>
      </c>
      <c r="B40" s="336" t="s">
        <v>409</v>
      </c>
      <c r="C40" s="245" t="s">
        <v>402</v>
      </c>
      <c r="D40" s="225">
        <v>10</v>
      </c>
      <c r="E40" s="325"/>
      <c r="F40" s="226">
        <f t="shared" si="0"/>
        <v>0</v>
      </c>
      <c r="G40" s="243"/>
      <c r="H40" s="226"/>
    </row>
    <row r="41" spans="1:8" ht="13.5" thickBot="1">
      <c r="A41" s="185"/>
      <c r="B41" s="339" t="s">
        <v>394</v>
      </c>
      <c r="C41" s="246"/>
      <c r="D41" s="247">
        <v>1</v>
      </c>
      <c r="E41" s="248"/>
      <c r="F41" s="249">
        <f>SUM(F35:F40)</f>
        <v>0</v>
      </c>
      <c r="G41" s="250"/>
      <c r="H41" s="251"/>
    </row>
    <row r="42" spans="1:8" ht="13">
      <c r="A42" s="185"/>
      <c r="B42" s="252"/>
      <c r="C42" s="253"/>
      <c r="D42" s="253"/>
      <c r="E42" s="254"/>
      <c r="F42" s="255"/>
      <c r="G42" s="255"/>
      <c r="H42" s="255"/>
    </row>
    <row r="43" spans="1:8" ht="13">
      <c r="A43" s="185"/>
      <c r="B43" s="204" t="s">
        <v>418</v>
      </c>
      <c r="C43" s="253"/>
      <c r="D43" s="253"/>
      <c r="E43" s="254"/>
      <c r="F43" s="255"/>
      <c r="G43" s="255"/>
      <c r="H43" s="255"/>
    </row>
    <row r="44" spans="1:8" ht="13">
      <c r="A44" s="185"/>
      <c r="B44" s="342" t="s">
        <v>417</v>
      </c>
      <c r="C44" s="253"/>
      <c r="D44" s="253"/>
      <c r="E44" s="254"/>
      <c r="F44" s="255"/>
      <c r="G44" s="255"/>
      <c r="H44" s="255"/>
    </row>
    <row r="45" spans="1:8" ht="26" customHeight="1">
      <c r="A45" s="185"/>
      <c r="B45" s="343" t="s">
        <v>419</v>
      </c>
      <c r="C45" s="343"/>
      <c r="D45" s="343"/>
      <c r="E45" s="343"/>
      <c r="F45" s="343"/>
      <c r="G45" s="343"/>
      <c r="H45" s="343"/>
    </row>
    <row r="46" spans="1:8" ht="13">
      <c r="A46" s="185"/>
      <c r="B46" s="256"/>
      <c r="C46" s="253"/>
      <c r="D46" s="253"/>
      <c r="E46" s="254"/>
      <c r="F46" s="255"/>
      <c r="G46" s="255"/>
      <c r="H46" s="255"/>
    </row>
    <row r="47" spans="1:8">
      <c r="G47" s="184"/>
    </row>
  </sheetData>
  <mergeCells count="3">
    <mergeCell ref="E10:F10"/>
    <mergeCell ref="G10:H10"/>
    <mergeCell ref="B45:H45"/>
  </mergeCells>
  <pageMargins left="0.15" right="0.13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stavby</vt:lpstr>
      <vt:lpstr>01 - Stavební část</vt:lpstr>
      <vt:lpstr>02 - Silnoproud a EPS</vt:lpstr>
      <vt:lpstr>'01 - Stavební část'!Názvy_tisku</vt:lpstr>
      <vt:lpstr>'Rekapitulace stavby'!Názvy_tisku</vt:lpstr>
      <vt:lpstr>'01 - Stavební část'!Oblast_tisku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DESKTOP-OMQ29LB\Martin</dc:creator>
  <cp:lastModifiedBy>Bena Marek</cp:lastModifiedBy>
  <cp:lastPrinted>2024-02-21T20:00:44Z</cp:lastPrinted>
  <dcterms:created xsi:type="dcterms:W3CDTF">2024-02-09T15:55:06Z</dcterms:created>
  <dcterms:modified xsi:type="dcterms:W3CDTF">2024-02-21T20:01:40Z</dcterms:modified>
</cp:coreProperties>
</file>